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chinvest\Desktop\Брызгалина\ПРЕДПРИНИМАТЕЛИ\2025\Для сайта\На 01.07.2025\"/>
    </mc:Choice>
  </mc:AlternateContent>
  <xr:revisionPtr revIDLastSave="0" documentId="13_ncr:1_{95850FFD-BDC4-43CC-9093-FD201654EB82}" xr6:coauthVersionLast="47" xr6:coauthVersionMax="47" xr10:uidLastSave="{00000000-0000-0000-0000-000000000000}"/>
  <bookViews>
    <workbookView xWindow="-120" yWindow="-120" windowWidth="29040" windowHeight="15840" activeTab="1" xr2:uid="{7EE2DE49-68D4-4939-B6B9-4E9FC6BC1A96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  <c r="K280" i="1"/>
  <c r="H312" i="1"/>
  <c r="G312" i="1"/>
  <c r="F312" i="1"/>
  <c r="E312" i="1"/>
  <c r="D312" i="1"/>
  <c r="H305" i="1"/>
  <c r="G305" i="1"/>
  <c r="F305" i="1"/>
  <c r="E305" i="1"/>
  <c r="D305" i="1"/>
  <c r="G336" i="1"/>
  <c r="F336" i="1"/>
  <c r="H337" i="1"/>
  <c r="E337" i="1"/>
  <c r="E278" i="1"/>
  <c r="F278" i="1" s="1"/>
  <c r="G278" i="1" s="1"/>
  <c r="H278" i="1" s="1"/>
  <c r="D300" i="1" l="1"/>
  <c r="D311" i="1" s="1"/>
  <c r="D335" i="1" s="1"/>
  <c r="D293" i="1"/>
  <c r="D336" i="1"/>
  <c r="H300" i="1"/>
  <c r="H311" i="1" s="1"/>
  <c r="H335" i="1" s="1"/>
  <c r="H293" i="1"/>
  <c r="H336" i="1"/>
  <c r="G337" i="1"/>
  <c r="G294" i="1"/>
  <c r="F337" i="1"/>
  <c r="D337" i="1"/>
  <c r="E336" i="1"/>
  <c r="E300" i="1"/>
  <c r="E311" i="1" s="1"/>
  <c r="E335" i="1" s="1"/>
  <c r="E293" i="1"/>
  <c r="F293" i="1"/>
  <c r="F294" i="1" s="1"/>
  <c r="D294" i="1"/>
  <c r="H294" i="1"/>
  <c r="F300" i="1"/>
  <c r="F311" i="1" s="1"/>
  <c r="F335" i="1" s="1"/>
  <c r="G293" i="1"/>
  <c r="E294" i="1"/>
  <c r="G300" i="1"/>
  <c r="G311" i="1" s="1"/>
  <c r="G335" i="1" s="1"/>
  <c r="G259" i="1" l="1"/>
  <c r="F259" i="1"/>
  <c r="G260" i="1" s="1"/>
  <c r="E259" i="1"/>
  <c r="F260" i="1" s="1"/>
  <c r="D259" i="1"/>
  <c r="E260" i="1" s="1"/>
  <c r="D260" i="1"/>
  <c r="B259" i="1"/>
  <c r="G257" i="1"/>
  <c r="F257" i="1"/>
  <c r="G258" i="1" s="1"/>
  <c r="E257" i="1"/>
  <c r="F258" i="1" s="1"/>
  <c r="D257" i="1"/>
  <c r="E258" i="1" s="1"/>
  <c r="D258" i="1"/>
  <c r="B257" i="1"/>
  <c r="G255" i="1"/>
  <c r="F255" i="1"/>
  <c r="G256" i="1" s="1"/>
  <c r="E255" i="1"/>
  <c r="F256" i="1" s="1"/>
  <c r="D255" i="1"/>
  <c r="E256" i="1" s="1"/>
  <c r="D256" i="1"/>
  <c r="B255" i="1"/>
  <c r="G253" i="1"/>
  <c r="F253" i="1"/>
  <c r="G254" i="1" s="1"/>
  <c r="E253" i="1"/>
  <c r="F254" i="1" s="1"/>
  <c r="D253" i="1"/>
  <c r="E254" i="1" s="1"/>
  <c r="D254" i="1"/>
  <c r="B253" i="1"/>
  <c r="D252" i="1"/>
  <c r="G251" i="1"/>
  <c r="F251" i="1"/>
  <c r="G252" i="1" s="1"/>
  <c r="E251" i="1"/>
  <c r="F252" i="1" s="1"/>
  <c r="D251" i="1"/>
  <c r="E252" i="1" s="1"/>
  <c r="B251" i="1"/>
  <c r="G249" i="1"/>
  <c r="F249" i="1"/>
  <c r="G250" i="1" s="1"/>
  <c r="E249" i="1"/>
  <c r="F250" i="1" s="1"/>
  <c r="D249" i="1"/>
  <c r="E250" i="1" s="1"/>
  <c r="D250" i="1"/>
  <c r="B249" i="1"/>
  <c r="G247" i="1"/>
  <c r="F247" i="1"/>
  <c r="G248" i="1" s="1"/>
  <c r="E247" i="1"/>
  <c r="F248" i="1" s="1"/>
  <c r="D247" i="1"/>
  <c r="E248" i="1" s="1"/>
  <c r="D248" i="1"/>
  <c r="B247" i="1"/>
  <c r="G245" i="1"/>
  <c r="F245" i="1"/>
  <c r="G246" i="1" s="1"/>
  <c r="E245" i="1"/>
  <c r="F246" i="1" s="1"/>
  <c r="D245" i="1"/>
  <c r="E246" i="1" s="1"/>
  <c r="D246" i="1"/>
  <c r="B245" i="1"/>
  <c r="G243" i="1"/>
  <c r="F243" i="1"/>
  <c r="G244" i="1" s="1"/>
  <c r="E243" i="1"/>
  <c r="F244" i="1" s="1"/>
  <c r="D243" i="1"/>
  <c r="E244" i="1" s="1"/>
  <c r="D244" i="1"/>
  <c r="B243" i="1"/>
  <c r="G241" i="1"/>
  <c r="F241" i="1"/>
  <c r="G242" i="1" s="1"/>
  <c r="E241" i="1"/>
  <c r="F242" i="1" s="1"/>
  <c r="D241" i="1"/>
  <c r="E242" i="1" s="1"/>
  <c r="D242" i="1"/>
  <c r="B241" i="1"/>
  <c r="G239" i="1"/>
  <c r="F239" i="1"/>
  <c r="G240" i="1" s="1"/>
  <c r="E239" i="1"/>
  <c r="F240" i="1" s="1"/>
  <c r="D239" i="1"/>
  <c r="E240" i="1" s="1"/>
  <c r="D240" i="1"/>
  <c r="B239" i="1"/>
  <c r="G237" i="1"/>
  <c r="F237" i="1"/>
  <c r="G238" i="1" s="1"/>
  <c r="E237" i="1"/>
  <c r="F238" i="1" s="1"/>
  <c r="D237" i="1"/>
  <c r="E238" i="1" s="1"/>
  <c r="D238" i="1"/>
  <c r="B237" i="1"/>
  <c r="D236" i="1"/>
  <c r="G235" i="1"/>
  <c r="F235" i="1"/>
  <c r="G236" i="1" s="1"/>
  <c r="E235" i="1"/>
  <c r="F236" i="1" s="1"/>
  <c r="D235" i="1"/>
  <c r="E236" i="1" s="1"/>
  <c r="B235" i="1"/>
  <c r="G233" i="1"/>
  <c r="F233" i="1"/>
  <c r="G234" i="1" s="1"/>
  <c r="E233" i="1"/>
  <c r="F234" i="1" s="1"/>
  <c r="D233" i="1"/>
  <c r="E234" i="1" s="1"/>
  <c r="D234" i="1"/>
  <c r="B233" i="1"/>
  <c r="G231" i="1"/>
  <c r="F231" i="1"/>
  <c r="G232" i="1" s="1"/>
  <c r="E231" i="1"/>
  <c r="F232" i="1" s="1"/>
  <c r="D231" i="1"/>
  <c r="E232" i="1" s="1"/>
  <c r="D232" i="1"/>
  <c r="B231" i="1"/>
  <c r="G229" i="1"/>
  <c r="F229" i="1"/>
  <c r="G230" i="1" s="1"/>
  <c r="E229" i="1"/>
  <c r="F230" i="1" s="1"/>
  <c r="D229" i="1"/>
  <c r="E230" i="1" s="1"/>
  <c r="D230" i="1"/>
  <c r="B229" i="1"/>
  <c r="G227" i="1"/>
  <c r="F227" i="1"/>
  <c r="G228" i="1" s="1"/>
  <c r="E227" i="1"/>
  <c r="F228" i="1" s="1"/>
  <c r="D227" i="1"/>
  <c r="E228" i="1" s="1"/>
  <c r="D228" i="1"/>
  <c r="B227" i="1"/>
  <c r="G225" i="1"/>
  <c r="F225" i="1"/>
  <c r="G226" i="1" s="1"/>
  <c r="E225" i="1"/>
  <c r="F226" i="1" s="1"/>
  <c r="D225" i="1"/>
  <c r="E226" i="1" s="1"/>
  <c r="D226" i="1"/>
  <c r="B225" i="1"/>
  <c r="G223" i="1"/>
  <c r="F223" i="1"/>
  <c r="G224" i="1" s="1"/>
  <c r="E223" i="1"/>
  <c r="F224" i="1" s="1"/>
  <c r="D223" i="1"/>
  <c r="E224" i="1" s="1"/>
  <c r="D224" i="1"/>
  <c r="B223" i="1"/>
  <c r="G221" i="1"/>
  <c r="F221" i="1"/>
  <c r="G222" i="1" s="1"/>
  <c r="E221" i="1"/>
  <c r="F222" i="1" s="1"/>
  <c r="D221" i="1"/>
  <c r="E222" i="1" s="1"/>
  <c r="D222" i="1"/>
  <c r="B221" i="1"/>
  <c r="D220" i="1"/>
  <c r="G219" i="1"/>
  <c r="F219" i="1"/>
  <c r="G220" i="1" s="1"/>
  <c r="E219" i="1"/>
  <c r="F220" i="1" s="1"/>
  <c r="D219" i="1"/>
  <c r="E220" i="1" s="1"/>
  <c r="B219" i="1"/>
  <c r="G217" i="1"/>
  <c r="F217" i="1"/>
  <c r="G218" i="1" s="1"/>
  <c r="E217" i="1"/>
  <c r="F218" i="1" s="1"/>
  <c r="D217" i="1"/>
  <c r="E218" i="1" s="1"/>
  <c r="D218" i="1"/>
  <c r="B217" i="1"/>
  <c r="G215" i="1"/>
  <c r="F215" i="1"/>
  <c r="G216" i="1" s="1"/>
  <c r="E215" i="1"/>
  <c r="F216" i="1" s="1"/>
  <c r="D215" i="1"/>
  <c r="E216" i="1" s="1"/>
  <c r="D216" i="1"/>
  <c r="B215" i="1"/>
  <c r="G213" i="1"/>
  <c r="F213" i="1"/>
  <c r="G214" i="1" s="1"/>
  <c r="E213" i="1"/>
  <c r="F214" i="1" s="1"/>
  <c r="D213" i="1"/>
  <c r="E214" i="1" s="1"/>
  <c r="D214" i="1"/>
  <c r="B213" i="1"/>
  <c r="G211" i="1"/>
  <c r="F211" i="1"/>
  <c r="G212" i="1" s="1"/>
  <c r="E211" i="1"/>
  <c r="F212" i="1" s="1"/>
  <c r="D211" i="1"/>
  <c r="E212" i="1" s="1"/>
  <c r="D212" i="1"/>
  <c r="B211" i="1"/>
  <c r="G209" i="1"/>
  <c r="F209" i="1"/>
  <c r="G210" i="1" s="1"/>
  <c r="E209" i="1"/>
  <c r="F210" i="1" s="1"/>
  <c r="D209" i="1"/>
  <c r="E210" i="1" s="1"/>
  <c r="D210" i="1"/>
  <c r="B209" i="1"/>
  <c r="G207" i="1"/>
  <c r="F207" i="1"/>
  <c r="G208" i="1" s="1"/>
  <c r="E207" i="1"/>
  <c r="F208" i="1" s="1"/>
  <c r="D207" i="1"/>
  <c r="E208" i="1" s="1"/>
  <c r="D208" i="1"/>
  <c r="B207" i="1"/>
  <c r="G206" i="1"/>
  <c r="F206" i="1"/>
  <c r="E206" i="1"/>
  <c r="D206" i="1"/>
  <c r="B205" i="1"/>
  <c r="G204" i="1"/>
  <c r="F204" i="1"/>
  <c r="E204" i="1"/>
  <c r="D204" i="1"/>
  <c r="B203" i="1"/>
  <c r="G202" i="1"/>
  <c r="F202" i="1"/>
  <c r="E202" i="1"/>
  <c r="D202" i="1"/>
  <c r="B201" i="1"/>
  <c r="F192" i="1"/>
  <c r="G193" i="1" s="1"/>
  <c r="E192" i="1"/>
  <c r="D192" i="1"/>
  <c r="E193" i="1" s="1"/>
  <c r="D193" i="1"/>
  <c r="F190" i="1"/>
  <c r="G191" i="1" s="1"/>
  <c r="E190" i="1"/>
  <c r="F191" i="1" s="1"/>
  <c r="D190" i="1"/>
  <c r="E191" i="1" s="1"/>
  <c r="D191" i="1"/>
  <c r="F188" i="1"/>
  <c r="G189" i="1" s="1"/>
  <c r="E188" i="1"/>
  <c r="F189" i="1" s="1"/>
  <c r="D188" i="1"/>
  <c r="E189" i="1" s="1"/>
  <c r="D189" i="1"/>
  <c r="F187" i="1"/>
  <c r="F186" i="1"/>
  <c r="G187" i="1" s="1"/>
  <c r="E186" i="1"/>
  <c r="D186" i="1"/>
  <c r="E187" i="1" s="1"/>
  <c r="D187" i="1"/>
  <c r="F185" i="1"/>
  <c r="F184" i="1"/>
  <c r="G185" i="1" s="1"/>
  <c r="E184" i="1"/>
  <c r="D184" i="1"/>
  <c r="E185" i="1" s="1"/>
  <c r="D185" i="1"/>
  <c r="F182" i="1"/>
  <c r="G183" i="1" s="1"/>
  <c r="E182" i="1"/>
  <c r="F183" i="1" s="1"/>
  <c r="D182" i="1"/>
  <c r="E183" i="1" s="1"/>
  <c r="D183" i="1"/>
  <c r="F180" i="1"/>
  <c r="G181" i="1" s="1"/>
  <c r="E180" i="1"/>
  <c r="F181" i="1" s="1"/>
  <c r="D180" i="1"/>
  <c r="E181" i="1" s="1"/>
  <c r="F178" i="1"/>
  <c r="G179" i="1" s="1"/>
  <c r="E178" i="1"/>
  <c r="F179" i="1" s="1"/>
  <c r="D178" i="1"/>
  <c r="E179" i="1" s="1"/>
  <c r="F176" i="1"/>
  <c r="G177" i="1" s="1"/>
  <c r="E176" i="1"/>
  <c r="F177" i="1" s="1"/>
  <c r="D176" i="1"/>
  <c r="E177" i="1" s="1"/>
  <c r="F174" i="1"/>
  <c r="G175" i="1" s="1"/>
  <c r="E174" i="1"/>
  <c r="F175" i="1" s="1"/>
  <c r="D174" i="1"/>
  <c r="E175" i="1" s="1"/>
  <c r="G171" i="1"/>
  <c r="G169" i="1"/>
  <c r="F169" i="1"/>
  <c r="E169" i="1"/>
  <c r="D169" i="1"/>
  <c r="F168" i="1"/>
  <c r="E168" i="1"/>
  <c r="D168" i="1"/>
  <c r="D167" i="1"/>
  <c r="D166" i="1"/>
  <c r="G164" i="1"/>
  <c r="F164" i="1"/>
  <c r="E164" i="1"/>
  <c r="D164" i="1"/>
  <c r="F163" i="1"/>
  <c r="E163" i="1"/>
  <c r="D163" i="1"/>
  <c r="D161" i="1" s="1"/>
  <c r="D162" i="1"/>
  <c r="G159" i="1"/>
  <c r="F159" i="1"/>
  <c r="E159" i="1"/>
  <c r="D159" i="1"/>
  <c r="F158" i="1"/>
  <c r="E158" i="1"/>
  <c r="D158" i="1"/>
  <c r="G154" i="1"/>
  <c r="F154" i="1"/>
  <c r="E154" i="1"/>
  <c r="D154" i="1"/>
  <c r="D151" i="1" s="1"/>
  <c r="D114" i="1" s="1"/>
  <c r="F153" i="1"/>
  <c r="E153" i="1"/>
  <c r="F150" i="1"/>
  <c r="E150" i="1"/>
  <c r="D150" i="1"/>
  <c r="G149" i="1"/>
  <c r="F149" i="1"/>
  <c r="E149" i="1"/>
  <c r="D149" i="1"/>
  <c r="G146" i="1"/>
  <c r="F146" i="1"/>
  <c r="E146" i="1"/>
  <c r="D146" i="1"/>
  <c r="F145" i="1"/>
  <c r="E145" i="1"/>
  <c r="D145" i="1"/>
  <c r="D143" i="1" s="1"/>
  <c r="D144" i="1"/>
  <c r="G141" i="1"/>
  <c r="F141" i="1"/>
  <c r="E141" i="1"/>
  <c r="D141" i="1"/>
  <c r="F140" i="1"/>
  <c r="E140" i="1"/>
  <c r="D140" i="1"/>
  <c r="D138" i="1" s="1"/>
  <c r="G136" i="1"/>
  <c r="F136" i="1"/>
  <c r="E136" i="1"/>
  <c r="D136" i="1"/>
  <c r="F135" i="1"/>
  <c r="E135" i="1"/>
  <c r="D135" i="1"/>
  <c r="D133" i="1" s="1"/>
  <c r="D134" i="1"/>
  <c r="G131" i="1"/>
  <c r="F131" i="1"/>
  <c r="E131" i="1"/>
  <c r="D131" i="1"/>
  <c r="F130" i="1"/>
  <c r="E130" i="1"/>
  <c r="D130" i="1"/>
  <c r="D128" i="1" s="1"/>
  <c r="D109" i="1" s="1"/>
  <c r="G126" i="1"/>
  <c r="F126" i="1"/>
  <c r="E126" i="1"/>
  <c r="D126" i="1"/>
  <c r="F125" i="1"/>
  <c r="E125" i="1"/>
  <c r="E123" i="1" s="1"/>
  <c r="D125" i="1"/>
  <c r="D123" i="1" s="1"/>
  <c r="D108" i="1" s="1"/>
  <c r="D124" i="1"/>
  <c r="G113" i="1"/>
  <c r="F113" i="1"/>
  <c r="E113" i="1"/>
  <c r="D112" i="1"/>
  <c r="F98" i="1"/>
  <c r="G99" i="1" s="1"/>
  <c r="E98" i="1"/>
  <c r="F99" i="1" s="1"/>
  <c r="D98" i="1"/>
  <c r="E99" i="1" s="1"/>
  <c r="D99" i="1"/>
  <c r="D97" i="1"/>
  <c r="F96" i="1"/>
  <c r="G97" i="1" s="1"/>
  <c r="E96" i="1"/>
  <c r="F97" i="1" s="1"/>
  <c r="D96" i="1"/>
  <c r="E97" i="1" s="1"/>
  <c r="G95" i="1"/>
  <c r="D95" i="1"/>
  <c r="F94" i="1"/>
  <c r="E94" i="1"/>
  <c r="F95" i="1" s="1"/>
  <c r="D94" i="1"/>
  <c r="E95" i="1" s="1"/>
  <c r="G93" i="1"/>
  <c r="D93" i="1"/>
  <c r="F92" i="1"/>
  <c r="E92" i="1"/>
  <c r="F93" i="1" s="1"/>
  <c r="D92" i="1"/>
  <c r="E93" i="1" s="1"/>
  <c r="E91" i="1"/>
  <c r="D91" i="1"/>
  <c r="F90" i="1"/>
  <c r="G91" i="1" s="1"/>
  <c r="E90" i="1"/>
  <c r="F91" i="1" s="1"/>
  <c r="F88" i="1"/>
  <c r="G89" i="1" s="1"/>
  <c r="E88" i="1"/>
  <c r="F89" i="1" s="1"/>
  <c r="D88" i="1"/>
  <c r="E89" i="1" s="1"/>
  <c r="D89" i="1"/>
  <c r="F86" i="1"/>
  <c r="G87" i="1" s="1"/>
  <c r="E86" i="1"/>
  <c r="F87" i="1" s="1"/>
  <c r="D86" i="1"/>
  <c r="E87" i="1" s="1"/>
  <c r="D87" i="1"/>
  <c r="D85" i="1"/>
  <c r="F84" i="1"/>
  <c r="G85" i="1" s="1"/>
  <c r="E84" i="1"/>
  <c r="D84" i="1"/>
  <c r="E85" i="1" s="1"/>
  <c r="D83" i="1"/>
  <c r="F82" i="1"/>
  <c r="F79" i="1" s="1"/>
  <c r="E82" i="1"/>
  <c r="F83" i="1" s="1"/>
  <c r="D82" i="1"/>
  <c r="E83" i="1" s="1"/>
  <c r="F81" i="1"/>
  <c r="F80" i="1"/>
  <c r="G81" i="1" s="1"/>
  <c r="E80" i="1"/>
  <c r="D80" i="1"/>
  <c r="E81" i="1" s="1"/>
  <c r="G79" i="1"/>
  <c r="G77" i="1"/>
  <c r="G75" i="1"/>
  <c r="F75" i="1"/>
  <c r="E75" i="1"/>
  <c r="D75" i="1"/>
  <c r="F74" i="1"/>
  <c r="E74" i="1"/>
  <c r="D74" i="1"/>
  <c r="D72" i="1" s="1"/>
  <c r="D18" i="1" s="1"/>
  <c r="G70" i="1"/>
  <c r="F70" i="1"/>
  <c r="E70" i="1"/>
  <c r="D70" i="1"/>
  <c r="F69" i="1"/>
  <c r="E69" i="1"/>
  <c r="D69" i="1"/>
  <c r="D67" i="1" s="1"/>
  <c r="D17" i="1" s="1"/>
  <c r="D68" i="1"/>
  <c r="G65" i="1"/>
  <c r="F65" i="1"/>
  <c r="E65" i="1"/>
  <c r="D65" i="1"/>
  <c r="F64" i="1"/>
  <c r="E64" i="1"/>
  <c r="D64" i="1"/>
  <c r="G60" i="1"/>
  <c r="F60" i="1"/>
  <c r="E60" i="1"/>
  <c r="D60" i="1"/>
  <c r="D57" i="1" s="1"/>
  <c r="E57" i="1" s="1"/>
  <c r="D58" i="1"/>
  <c r="F56" i="1"/>
  <c r="E56" i="1"/>
  <c r="D56" i="1"/>
  <c r="F55" i="1"/>
  <c r="F54" i="1"/>
  <c r="G55" i="1" s="1"/>
  <c r="E54" i="1"/>
  <c r="D54" i="1"/>
  <c r="D55" i="1" s="1"/>
  <c r="G52" i="1"/>
  <c r="F52" i="1"/>
  <c r="E52" i="1"/>
  <c r="D52" i="1"/>
  <c r="D50" i="1"/>
  <c r="D49" i="1"/>
  <c r="E50" i="1" s="1"/>
  <c r="G47" i="1"/>
  <c r="F47" i="1"/>
  <c r="E47" i="1"/>
  <c r="D47" i="1"/>
  <c r="F46" i="1"/>
  <c r="E46" i="1"/>
  <c r="D46" i="1"/>
  <c r="D44" i="1" s="1"/>
  <c r="D45" i="1"/>
  <c r="G42" i="1"/>
  <c r="F42" i="1"/>
  <c r="E42" i="1"/>
  <c r="D42" i="1"/>
  <c r="F41" i="1"/>
  <c r="E41" i="1"/>
  <c r="D41" i="1"/>
  <c r="D39" i="1" s="1"/>
  <c r="D11" i="1" s="1"/>
  <c r="D40" i="1"/>
  <c r="G37" i="1"/>
  <c r="F37" i="1"/>
  <c r="E37" i="1"/>
  <c r="D37" i="1"/>
  <c r="F36" i="1"/>
  <c r="E36" i="1"/>
  <c r="D36" i="1"/>
  <c r="D34" i="1" s="1"/>
  <c r="D10" i="1" s="1"/>
  <c r="D35" i="1"/>
  <c r="G32" i="1"/>
  <c r="F32" i="1"/>
  <c r="E32" i="1"/>
  <c r="D32" i="1"/>
  <c r="F31" i="1"/>
  <c r="E31" i="1"/>
  <c r="D31" i="1"/>
  <c r="D29" i="1" s="1"/>
  <c r="D30" i="1"/>
  <c r="G20" i="1"/>
  <c r="F20" i="1"/>
  <c r="E20" i="1"/>
  <c r="D20" i="1"/>
  <c r="G19" i="1"/>
  <c r="G23" i="1" s="1"/>
  <c r="F19" i="1"/>
  <c r="F23" i="1" s="1"/>
  <c r="E19" i="1"/>
  <c r="E23" i="1" s="1"/>
  <c r="D19" i="1"/>
  <c r="D23" i="1" s="1"/>
  <c r="G14" i="1"/>
  <c r="F14" i="1"/>
  <c r="D111" i="1" l="1"/>
  <c r="E15" i="1"/>
  <c r="D113" i="1"/>
  <c r="D122" i="1"/>
  <c r="F171" i="1"/>
  <c r="G172" i="1" s="1"/>
  <c r="E14" i="1"/>
  <c r="E29" i="1"/>
  <c r="E9" i="1" s="1"/>
  <c r="E30" i="1"/>
  <c r="D9" i="1"/>
  <c r="E162" i="1"/>
  <c r="D116" i="1"/>
  <c r="E39" i="1"/>
  <c r="F39" i="1" s="1"/>
  <c r="G40" i="1" s="1"/>
  <c r="E49" i="1"/>
  <c r="D62" i="1"/>
  <c r="E62" i="1" s="1"/>
  <c r="F62" i="1" s="1"/>
  <c r="E161" i="1"/>
  <c r="E116" i="1" s="1"/>
  <c r="D12" i="1"/>
  <c r="D14" i="1"/>
  <c r="D15" i="1"/>
  <c r="D156" i="1"/>
  <c r="E156" i="1" s="1"/>
  <c r="E157" i="1" s="1"/>
  <c r="E166" i="1"/>
  <c r="F167" i="1" s="1"/>
  <c r="D13" i="1"/>
  <c r="E34" i="1"/>
  <c r="F34" i="1" s="1"/>
  <c r="E55" i="1"/>
  <c r="D117" i="1"/>
  <c r="D63" i="1"/>
  <c r="D24" i="1"/>
  <c r="D28" i="1"/>
  <c r="F30" i="1"/>
  <c r="D73" i="1"/>
  <c r="D79" i="1"/>
  <c r="G83" i="1"/>
  <c r="F77" i="1"/>
  <c r="G78" i="1" s="1"/>
  <c r="F85" i="1"/>
  <c r="E79" i="1"/>
  <c r="E77" i="1"/>
  <c r="D110" i="1"/>
  <c r="E24" i="1"/>
  <c r="D177" i="1"/>
  <c r="D25" i="1"/>
  <c r="F29" i="1"/>
  <c r="F58" i="1"/>
  <c r="E72" i="1"/>
  <c r="F72" i="1" s="1"/>
  <c r="F166" i="1"/>
  <c r="D81" i="1"/>
  <c r="E35" i="1"/>
  <c r="E40" i="1"/>
  <c r="E44" i="1"/>
  <c r="F57" i="1"/>
  <c r="E67" i="1"/>
  <c r="D77" i="1"/>
  <c r="F123" i="1"/>
  <c r="E108" i="1"/>
  <c r="D157" i="1"/>
  <c r="D129" i="1"/>
  <c r="E133" i="1"/>
  <c r="E143" i="1"/>
  <c r="E144" i="1" s="1"/>
  <c r="D152" i="1"/>
  <c r="E151" i="1"/>
  <c r="F151" i="1" s="1"/>
  <c r="D175" i="1"/>
  <c r="F193" i="1"/>
  <c r="E171" i="1"/>
  <c r="F172" i="1" s="1"/>
  <c r="E58" i="1"/>
  <c r="D118" i="1"/>
  <c r="E124" i="1"/>
  <c r="E128" i="1"/>
  <c r="E167" i="1"/>
  <c r="D181" i="1"/>
  <c r="E138" i="1"/>
  <c r="E139" i="1"/>
  <c r="D139" i="1"/>
  <c r="D171" i="1"/>
  <c r="D179" i="1"/>
  <c r="E117" i="1" l="1"/>
  <c r="E11" i="1"/>
  <c r="E78" i="1"/>
  <c r="F40" i="1"/>
  <c r="D115" i="1"/>
  <c r="E10" i="1"/>
  <c r="E63" i="1"/>
  <c r="F49" i="1"/>
  <c r="G50" i="1" s="1"/>
  <c r="F50" i="1"/>
  <c r="E13" i="1"/>
  <c r="F161" i="1"/>
  <c r="F162" i="1" s="1"/>
  <c r="F78" i="1"/>
  <c r="D16" i="1"/>
  <c r="G39" i="1"/>
  <c r="G11" i="1" s="1"/>
  <c r="F11" i="1"/>
  <c r="G151" i="1"/>
  <c r="G114" i="1" s="1"/>
  <c r="F114" i="1"/>
  <c r="G123" i="1"/>
  <c r="G124" i="1" s="1"/>
  <c r="F108" i="1"/>
  <c r="G73" i="1"/>
  <c r="G72" i="1"/>
  <c r="G18" i="1" s="1"/>
  <c r="F18" i="1"/>
  <c r="E26" i="1"/>
  <c r="E8" i="1"/>
  <c r="E109" i="1"/>
  <c r="F152" i="1"/>
  <c r="E114" i="1"/>
  <c r="E152" i="1"/>
  <c r="F124" i="1"/>
  <c r="F68" i="1"/>
  <c r="F67" i="1"/>
  <c r="E17" i="1"/>
  <c r="E12" i="1"/>
  <c r="G166" i="1"/>
  <c r="G117" i="1" s="1"/>
  <c r="F117" i="1"/>
  <c r="F73" i="1"/>
  <c r="E18" i="1"/>
  <c r="G29" i="1"/>
  <c r="F24" i="1"/>
  <c r="F9" i="1"/>
  <c r="E28" i="1"/>
  <c r="D26" i="1"/>
  <c r="E25" i="1"/>
  <c r="D8" i="1"/>
  <c r="D172" i="1"/>
  <c r="E172" i="1"/>
  <c r="F138" i="1"/>
  <c r="E111" i="1"/>
  <c r="E129" i="1"/>
  <c r="E118" i="1"/>
  <c r="G57" i="1"/>
  <c r="G15" i="1" s="1"/>
  <c r="G58" i="1"/>
  <c r="F15" i="1"/>
  <c r="E45" i="1"/>
  <c r="D78" i="1"/>
  <c r="E73" i="1"/>
  <c r="F44" i="1"/>
  <c r="F45" i="1" s="1"/>
  <c r="G34" i="1"/>
  <c r="G10" i="1" s="1"/>
  <c r="G35" i="1"/>
  <c r="F10" i="1"/>
  <c r="F157" i="1"/>
  <c r="E115" i="1"/>
  <c r="F133" i="1"/>
  <c r="E110" i="1"/>
  <c r="F156" i="1"/>
  <c r="E119" i="1"/>
  <c r="D107" i="1"/>
  <c r="D120" i="1"/>
  <c r="G161" i="1"/>
  <c r="G116" i="1" s="1"/>
  <c r="F144" i="1"/>
  <c r="F143" i="1"/>
  <c r="E112" i="1"/>
  <c r="D119" i="1"/>
  <c r="E122" i="1"/>
  <c r="F128" i="1"/>
  <c r="F129" i="1" s="1"/>
  <c r="E68" i="1"/>
  <c r="E134" i="1"/>
  <c r="G62" i="1"/>
  <c r="G16" i="1" s="1"/>
  <c r="F16" i="1"/>
  <c r="F63" i="1"/>
  <c r="E16" i="1"/>
  <c r="F35" i="1"/>
  <c r="F116" i="1" l="1"/>
  <c r="G162" i="1"/>
  <c r="F13" i="1"/>
  <c r="G49" i="1"/>
  <c r="G13" i="1" s="1"/>
  <c r="F118" i="1"/>
  <c r="F122" i="1"/>
  <c r="G143" i="1"/>
  <c r="G112" i="1" s="1"/>
  <c r="F112" i="1"/>
  <c r="G156" i="1"/>
  <c r="G115" i="1" s="1"/>
  <c r="F115" i="1"/>
  <c r="E27" i="1"/>
  <c r="D27" i="1"/>
  <c r="F28" i="1"/>
  <c r="G134" i="1"/>
  <c r="G133" i="1"/>
  <c r="G110" i="1" s="1"/>
  <c r="F110" i="1"/>
  <c r="F26" i="1"/>
  <c r="F8" i="1"/>
  <c r="D121" i="1"/>
  <c r="G45" i="1"/>
  <c r="F12" i="1"/>
  <c r="G44" i="1"/>
  <c r="G12" i="1" s="1"/>
  <c r="F119" i="1"/>
  <c r="E107" i="1"/>
  <c r="E120" i="1"/>
  <c r="E121" i="1" s="1"/>
  <c r="G138" i="1"/>
  <c r="G111" i="1" s="1"/>
  <c r="F111" i="1"/>
  <c r="G9" i="1"/>
  <c r="G152" i="1"/>
  <c r="G128" i="1"/>
  <c r="G109" i="1" s="1"/>
  <c r="G129" i="1"/>
  <c r="F109" i="1"/>
  <c r="F25" i="1"/>
  <c r="G63" i="1"/>
  <c r="F134" i="1"/>
  <c r="F139" i="1"/>
  <c r="G30" i="1"/>
  <c r="G167" i="1"/>
  <c r="G67" i="1"/>
  <c r="G17" i="1" s="1"/>
  <c r="F17" i="1"/>
  <c r="G108" i="1"/>
  <c r="G118" i="1"/>
  <c r="G120" i="1" l="1"/>
  <c r="G107" i="1"/>
  <c r="G122" i="1"/>
  <c r="G68" i="1"/>
  <c r="G24" i="1"/>
  <c r="G139" i="1"/>
  <c r="G157" i="1"/>
  <c r="G144" i="1"/>
  <c r="F27" i="1"/>
  <c r="G28" i="1"/>
  <c r="F121" i="1"/>
  <c r="F107" i="1"/>
  <c r="F120" i="1"/>
  <c r="G121" i="1" s="1"/>
  <c r="G119" i="1"/>
  <c r="G26" i="1" l="1"/>
  <c r="G27" i="1" s="1"/>
  <c r="G8" i="1"/>
  <c r="G25" i="1"/>
</calcChain>
</file>

<file path=xl/sharedStrings.xml><?xml version="1.0" encoding="utf-8"?>
<sst xmlns="http://schemas.openxmlformats.org/spreadsheetml/2006/main" count="595" uniqueCount="137">
  <si>
    <t>Финансовые показатели крупных и средних предприятий</t>
  </si>
  <si>
    <t>(в действующих ценах каждого года)</t>
  </si>
  <si>
    <t>(тыс.руб.)</t>
  </si>
  <si>
    <t>Показатели</t>
  </si>
  <si>
    <t>Единица измерения</t>
  </si>
  <si>
    <t>оценка</t>
  </si>
  <si>
    <t>прогноз</t>
  </si>
  <si>
    <t>Прибыль (убыток) - сальдо, в т.ч.</t>
  </si>
  <si>
    <t>тыс. рублей</t>
  </si>
  <si>
    <t>добыча полезных ископаемых</t>
  </si>
  <si>
    <t>обрабатывающие производства</t>
  </si>
  <si>
    <t>обеспечение электрической энергией, газом и паром; кондиционирование воздуха</t>
  </si>
  <si>
    <t>водоснабжение; водоотведение, 
организация сбора и утилизации отходов, деятельность по ликвидации загрязнений</t>
  </si>
  <si>
    <t>деятельность по операциям с недвижимым имуществом</t>
  </si>
  <si>
    <t>сельское, лесное хозяйство, охота, рыболовство и рыбоводство</t>
  </si>
  <si>
    <t>строительство</t>
  </si>
  <si>
    <t>транспорт</t>
  </si>
  <si>
    <t>оптовая и розничная торговля</t>
  </si>
  <si>
    <t>другие виды</t>
  </si>
  <si>
    <t>Количество крупных и средних предприятий</t>
  </si>
  <si>
    <t>в т.ч.                                           (справочно: сумма прибыльных и убыточных предприятий в сравнении с "Количество крупных и средних предприятий")</t>
  </si>
  <si>
    <t>прибыльных</t>
  </si>
  <si>
    <t>убыточных</t>
  </si>
  <si>
    <t>уд. вес убыточных предприятий в общем количестве %</t>
  </si>
  <si>
    <t>процентов</t>
  </si>
  <si>
    <t>Прибыль прибыльных предприятий</t>
  </si>
  <si>
    <t>Темп к предыдущему году, %</t>
  </si>
  <si>
    <t>Справочно: прибыль прибыльных предприятий  без учета сельского хозяйства</t>
  </si>
  <si>
    <t>в т.ч. по видам экономической деятельности из общего объема прибыли крупных и средних предприятий
(справочно: сумма по видам деятельности в сравнении с "Прибыль прибыльных предприятий")</t>
  </si>
  <si>
    <t xml:space="preserve">Индекс производства, % </t>
  </si>
  <si>
    <t>Индекс-дефлятор цен, %</t>
  </si>
  <si>
    <t>Индекс-дефлятор цен (сценарные условия), %</t>
  </si>
  <si>
    <t>Темп роста (снижения), %</t>
  </si>
  <si>
    <t>в т.ч. прибыль предприятий, не перешедших на единый сельхозналог</t>
  </si>
  <si>
    <t>Темп объема работ  в сопост. ценах, %</t>
  </si>
  <si>
    <t>Темп оборота розничной торговли в сопоставимых ценах, %</t>
  </si>
  <si>
    <t>Индексы-дефляторы цен, %</t>
  </si>
  <si>
    <t>Убытки убыточных предприятий</t>
  </si>
  <si>
    <t>в т.ч. по видам экономической деятельности 
(справочно: сумма по видам деятельности в сравнении с "Убытки убыточных предприятий")</t>
  </si>
  <si>
    <t>Таблица 3</t>
  </si>
  <si>
    <t>Финансовые показатели малых предприятий</t>
  </si>
  <si>
    <t>в т.ч. по видам экономической деятельности 
(справочно: сумма по видам деятельности в сравнении с "Прибыль прибыльных предприятий")</t>
  </si>
  <si>
    <t>Темп оборота малых предприятий в сопоставимых ценах к предыдущему году, %</t>
  </si>
  <si>
    <t>Таблица 4</t>
  </si>
  <si>
    <t>Прибыль бюджетообразующих предприятий</t>
  </si>
  <si>
    <t xml:space="preserve">     Темп к предыдущему году, %</t>
  </si>
  <si>
    <t>Исполнитель:</t>
  </si>
  <si>
    <t>Начальник отдела экономического развития, трудовых отношений и тарифного регулирования</t>
  </si>
  <si>
    <t>Л.В. Галушкина</t>
  </si>
  <si>
    <t>Номер телефона</t>
  </si>
  <si>
    <t>Согласовано:</t>
  </si>
  <si>
    <t>Заместитель главы Администрации по развитию экономики и финансовым вопросам</t>
  </si>
  <si>
    <t xml:space="preserve"> </t>
  </si>
  <si>
    <t xml:space="preserve">        </t>
  </si>
  <si>
    <t>М.В. Гагулина</t>
  </si>
  <si>
    <t xml:space="preserve">      Баланс трудовых ресурсов (новая форма)</t>
  </si>
  <si>
    <t xml:space="preserve">по городу (району) </t>
  </si>
  <si>
    <t>Усть-Донецкому р-ну</t>
  </si>
  <si>
    <t>(наименование территории)</t>
  </si>
  <si>
    <t>(тыс. чел.)</t>
  </si>
  <si>
    <t>НАИМЕНОВАНИЕ ПОКАЗАТЕЛЯ</t>
  </si>
  <si>
    <t>Код строки</t>
  </si>
  <si>
    <t>Преды-дущий год</t>
  </si>
  <si>
    <t>Текущий год</t>
  </si>
  <si>
    <t>Прогонозируемый период</t>
  </si>
  <si>
    <t>очеред-ной год</t>
  </si>
  <si>
    <t>второй год пла-нового периода</t>
  </si>
  <si>
    <t>третий год пла-нового периода</t>
  </si>
  <si>
    <t>1.     Численность постоянного населения (среднегодовая),  всего</t>
  </si>
  <si>
    <t>2. Численность трудовых ресурсов (сумма строк 50, 60, 70, 100)</t>
  </si>
  <si>
    <t>в том числе:</t>
  </si>
  <si>
    <t>население в трудоспособном возрасте</t>
  </si>
  <si>
    <t>неработающие лица трудоспособного возраста, получающие пенсии в органах Пенсионного фонда</t>
  </si>
  <si>
    <t>Трудоспособное население в трудоспособном возрасте (строка 30 минус строка 40)</t>
  </si>
  <si>
    <t>Численность иностранных трудовых мигрантов (работающие граждане других государств)</t>
  </si>
  <si>
    <t>Работающие граждане, находящиеся за пределами трудоспособного возраста (сумма строк 80 и 90)</t>
  </si>
  <si>
    <t xml:space="preserve">           в том числе:</t>
  </si>
  <si>
    <t>работающие лица старше трудоспособного возраста</t>
  </si>
  <si>
    <t>работающие лица моложе трудоспособного возраста (моложе 16 лет)</t>
  </si>
  <si>
    <t>Граждане, выехавшие на работу за пределы Ростовской области</t>
  </si>
  <si>
    <t>3. Распределение трудовых ресурсов</t>
  </si>
  <si>
    <t>Численность занятых в экономике (без военнослужащих) (равна стр.160)</t>
  </si>
  <si>
    <t>Численность населения, не занятого в экономике (сумма строк 130-150)</t>
  </si>
  <si>
    <t>численность учащихся в трудоспособном возрасте, обучающихся с отрывом от работы</t>
  </si>
  <si>
    <t>численность безработных, зарегистрированных в органах службы занятости, на конец года</t>
  </si>
  <si>
    <t>численность прочих категорий населения в трудоспособном возрасте, не занятого в экономике (военнослужащие, российские граждане, работающие за границей, домохозяйки и др. неселение, не занятое в экономике)</t>
  </si>
  <si>
    <t>4. Среднегодовая численность занятых в экономике на основной работе, всего</t>
  </si>
  <si>
    <t>4.1.Распределение среднегодовой численности занятых в экономике по формам собственности (равна стр.180)</t>
  </si>
  <si>
    <t>в том числе:
а) на предприятиях государственной и муниципальной форм собственности</t>
  </si>
  <si>
    <t>б) на предприятиях и организациях со смешанной формой собственности (без иностранного участия)</t>
  </si>
  <si>
    <t>в) в общественных объединениях и организациях</t>
  </si>
  <si>
    <t>г) иностранная, совместная российская с иностранной</t>
  </si>
  <si>
    <t>д) частная (сумма строк 230 - 260)</t>
  </si>
  <si>
    <t>в том числе :</t>
  </si>
  <si>
    <t>- в крестьянских (фермерских) хозяйствах (включая наемных работников)</t>
  </si>
  <si>
    <t>- в зарегистрированных частных предприятиях</t>
  </si>
  <si>
    <t>- лица, занятые индивидуальным трудом и по найму у отдельных граждан</t>
  </si>
  <si>
    <t>- лица, занятые в домашнем хозяйстве производством товаров и услуг для реализации (включая личное подсобное хозяйство)</t>
  </si>
  <si>
    <t>4.2. Распределение занятых по видам экономической деятельности
(равна строке 160)</t>
  </si>
  <si>
    <t>в том числе:
- сельское, лесное хозяйство, охота, рыболовство и рыбоводство</t>
  </si>
  <si>
    <t>из них</t>
  </si>
  <si>
    <t>растениеводство и животноводство, охота и предоставление соответствующих услуг в этих областях</t>
  </si>
  <si>
    <t>рыболовство, рыбоводство</t>
  </si>
  <si>
    <t>- добыча полезных ископаемых</t>
  </si>
  <si>
    <t>- обрабатывающие производства</t>
  </si>
  <si>
    <t>- обеспечение электрической энергией, газом и паром; кондиционирование воздуха</t>
  </si>
  <si>
    <t>- водоснабжение; водоотведение, организация сбора и утилизации отходов, деятельность по ликвидации загрязнений</t>
  </si>
  <si>
    <t>- строительство</t>
  </si>
  <si>
    <t>- торговля оптовая и розничная; ремонт автотранспортных средств и мотоциклов</t>
  </si>
  <si>
    <t>- транспортировка и хранение</t>
  </si>
  <si>
    <t>- деятельность гостиниц и предприятий общественного питания</t>
  </si>
  <si>
    <t>- деятельность в области информации и связи</t>
  </si>
  <si>
    <t>- деятельность финансовая и страховая</t>
  </si>
  <si>
    <t>- деятельность по операциям с недвижимым имуществом</t>
  </si>
  <si>
    <t>- деятельность профессиональная, научная и техническая</t>
  </si>
  <si>
    <t>- деятельность административная и сопутствующие дополнительные услуги</t>
  </si>
  <si>
    <t>- государственное управление и обеспечение военной безопасности; социальное обеспечение</t>
  </si>
  <si>
    <t>- образование</t>
  </si>
  <si>
    <t>- деятельность в области здравоохранения и социальных услуг</t>
  </si>
  <si>
    <t>- деятельность в области культуры, спорта, организации досуга и развлечений</t>
  </si>
  <si>
    <t>- предоставление прочих видов услуг</t>
  </si>
  <si>
    <t>- деятельность домашних хозяйств как работодателей; недефференцированная деятельность частных домашних хозяйств</t>
  </si>
  <si>
    <t>- деятельность экстерриториальных организаций</t>
  </si>
  <si>
    <t>5. Среднесписочная численность работников организаций, всего</t>
  </si>
  <si>
    <t>Удельный вес занятого населения в численности трудовых ресурсов, %</t>
  </si>
  <si>
    <t>Уровень регистрируемой безработицы на конец года, %</t>
  </si>
  <si>
    <t>Число вакантных рабочих мест (требуемых работников) на конец года (на основании сведений территориальных органов службы занятости)</t>
  </si>
  <si>
    <t>х</t>
  </si>
  <si>
    <r>
      <t>Замещенны</t>
    </r>
    <r>
      <rPr>
        <i/>
        <sz val="12"/>
        <color rgb="FF000000"/>
        <rFont val="Times New Roman"/>
        <family val="1"/>
        <charset val="204"/>
      </rPr>
      <t>е рабочие места в субъектах малого и среднего предпринимательства по видам экономической деятельности</t>
    </r>
  </si>
  <si>
    <t>0,04</t>
  </si>
  <si>
    <t>0,24</t>
  </si>
  <si>
    <t>0,07</t>
  </si>
  <si>
    <t>Наименование показателя</t>
  </si>
  <si>
    <t>2023 год</t>
  </si>
  <si>
    <t>2024 год</t>
  </si>
  <si>
    <t>Всего:</t>
  </si>
  <si>
    <t>Замещенные рабочие места в субъектах малого и среднего предпринимательства по видам экономической деятельности по состоянию на 01.07.2025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</si>
</sst>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</font>
    <font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3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/>
    <xf numFmtId="0" fontId="1" fillId="0" borderId="0" xfId="1"/>
    <xf numFmtId="0" fontId="4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top" wrapText="1"/>
    </xf>
    <xf numFmtId="164" fontId="3" fillId="0" borderId="1" xfId="2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2" fillId="0" borderId="1" xfId="1" applyFont="1" applyBorder="1" applyAlignment="1">
      <alignment horizontal="left" vertical="top" wrapText="1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0" fontId="6" fillId="0" borderId="1" xfId="1" applyFont="1" applyBorder="1" applyAlignment="1">
      <alignment horizontal="right" vertical="top" wrapText="1"/>
    </xf>
    <xf numFmtId="0" fontId="2" fillId="0" borderId="1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 indent="1"/>
    </xf>
    <xf numFmtId="0" fontId="7" fillId="0" borderId="1" xfId="1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/>
    </xf>
    <xf numFmtId="0" fontId="2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left" vertical="top" wrapText="1" indent="1"/>
    </xf>
    <xf numFmtId="164" fontId="6" fillId="0" borderId="1" xfId="0" applyNumberFormat="1" applyFont="1" applyBorder="1" applyAlignment="1">
      <alignment horizontal="right"/>
    </xf>
    <xf numFmtId="0" fontId="6" fillId="4" borderId="1" xfId="1" applyFont="1" applyFill="1" applyBorder="1" applyAlignment="1">
      <alignment horizontal="right" vertical="top" wrapText="1"/>
    </xf>
    <xf numFmtId="0" fontId="6" fillId="4" borderId="1" xfId="1" applyFont="1" applyFill="1" applyBorder="1" applyAlignment="1">
      <alignment horizontal="right" vertical="top" wrapText="1" indent="1"/>
    </xf>
    <xf numFmtId="164" fontId="8" fillId="3" borderId="1" xfId="1" applyNumberFormat="1" applyFont="1" applyFill="1" applyBorder="1" applyAlignment="1" applyProtection="1">
      <alignment horizontal="right"/>
      <protection locked="0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left" vertical="top" wrapText="1"/>
    </xf>
    <xf numFmtId="0" fontId="3" fillId="5" borderId="1" xfId="1" applyFont="1" applyFill="1" applyBorder="1" applyAlignment="1" applyProtection="1">
      <alignment horizontal="left" vertical="top" wrapText="1"/>
      <protection hidden="1"/>
    </xf>
    <xf numFmtId="0" fontId="7" fillId="5" borderId="1" xfId="1" applyFont="1" applyFill="1" applyBorder="1" applyAlignment="1" applyProtection="1">
      <alignment horizontal="center" vertical="top" wrapText="1"/>
      <protection hidden="1"/>
    </xf>
    <xf numFmtId="164" fontId="3" fillId="5" borderId="1" xfId="1" applyNumberFormat="1" applyFont="1" applyFill="1" applyBorder="1" applyAlignment="1" applyProtection="1">
      <alignment horizontal="right"/>
      <protection hidden="1"/>
    </xf>
    <xf numFmtId="0" fontId="6" fillId="4" borderId="1" xfId="1" applyFont="1" applyFill="1" applyBorder="1" applyAlignment="1">
      <alignment horizontal="left" vertical="top" wrapText="1"/>
    </xf>
    <xf numFmtId="164" fontId="8" fillId="3" borderId="1" xfId="1" applyNumberFormat="1" applyFont="1" applyFill="1" applyBorder="1" applyAlignment="1" applyProtection="1">
      <alignment horizontal="right" wrapText="1"/>
      <protection locked="0"/>
    </xf>
    <xf numFmtId="0" fontId="2" fillId="4" borderId="1" xfId="1" applyFont="1" applyFill="1" applyBorder="1"/>
    <xf numFmtId="0" fontId="6" fillId="4" borderId="1" xfId="1" applyFont="1" applyFill="1" applyBorder="1" applyAlignment="1">
      <alignment horizontal="left" vertical="center" wrapText="1" indent="1"/>
    </xf>
    <xf numFmtId="0" fontId="2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left" vertical="top" wrapText="1" indent="1"/>
    </xf>
    <xf numFmtId="0" fontId="6" fillId="6" borderId="1" xfId="1" applyFont="1" applyFill="1" applyBorder="1" applyAlignment="1">
      <alignment horizontal="right" vertical="top" wrapText="1"/>
    </xf>
    <xf numFmtId="0" fontId="3" fillId="6" borderId="1" xfId="1" applyFont="1" applyFill="1" applyBorder="1" applyAlignment="1">
      <alignment horizontal="left" vertical="top" wrapText="1" indent="1"/>
    </xf>
    <xf numFmtId="0" fontId="2" fillId="6" borderId="1" xfId="1" applyFont="1" applyFill="1" applyBorder="1"/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top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164" fontId="3" fillId="0" borderId="1" xfId="2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right"/>
      <protection hidden="1"/>
    </xf>
    <xf numFmtId="0" fontId="6" fillId="6" borderId="1" xfId="1" applyFont="1" applyFill="1" applyBorder="1" applyAlignment="1">
      <alignment horizontal="left" vertical="top" wrapText="1" indent="2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0" xfId="1" applyNumberFormat="1" applyFont="1"/>
    <xf numFmtId="0" fontId="2" fillId="0" borderId="0" xfId="0" applyFont="1" applyAlignment="1">
      <alignment vertical="center" wrapText="1"/>
    </xf>
    <xf numFmtId="0" fontId="3" fillId="0" borderId="0" xfId="0" applyFont="1"/>
    <xf numFmtId="164" fontId="3" fillId="3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3" borderId="0" xfId="1" applyFont="1" applyFill="1" applyProtection="1">
      <protection locked="0"/>
    </xf>
    <xf numFmtId="0" fontId="1" fillId="3" borderId="0" xfId="1" applyFill="1" applyProtection="1">
      <protection locked="0"/>
    </xf>
    <xf numFmtId="0" fontId="4" fillId="3" borderId="0" xfId="1" applyFont="1" applyFill="1" applyProtection="1">
      <protection locked="0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top" wrapText="1"/>
      <protection locked="0"/>
    </xf>
    <xf numFmtId="0" fontId="18" fillId="7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4" fontId="15" fillId="0" borderId="1" xfId="0" applyNumberFormat="1" applyFont="1" applyBorder="1" applyAlignment="1" applyProtection="1">
      <alignment horizontal="center" vertical="center" shrinkToFit="1"/>
      <protection locked="0"/>
    </xf>
    <xf numFmtId="0" fontId="15" fillId="7" borderId="1" xfId="0" applyFont="1" applyFill="1" applyBorder="1" applyAlignment="1">
      <alignment horizontal="center" vertical="center" shrinkToFit="1"/>
    </xf>
    <xf numFmtId="2" fontId="15" fillId="7" borderId="1" xfId="0" applyNumberFormat="1" applyFont="1" applyFill="1" applyBorder="1" applyAlignment="1">
      <alignment horizontal="center" vertical="center" shrinkToFit="1"/>
    </xf>
    <xf numFmtId="2" fontId="15" fillId="0" borderId="1" xfId="0" applyNumberFormat="1" applyFont="1" applyBorder="1" applyAlignment="1">
      <alignment horizontal="center" vertical="center" shrinkToFit="1"/>
    </xf>
    <xf numFmtId="0" fontId="15" fillId="7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 indent="1"/>
    </xf>
    <xf numFmtId="0" fontId="15" fillId="0" borderId="1" xfId="0" quotePrefix="1" applyFont="1" applyBorder="1" applyAlignment="1">
      <alignment horizontal="left" vertical="top" wrapText="1" indent="2"/>
    </xf>
    <xf numFmtId="0" fontId="20" fillId="7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center" shrinkToFit="1"/>
    </xf>
    <xf numFmtId="2" fontId="20" fillId="7" borderId="1" xfId="0" applyNumberFormat="1" applyFont="1" applyFill="1" applyBorder="1" applyAlignment="1">
      <alignment horizontal="center" vertical="center" shrinkToFit="1"/>
    </xf>
    <xf numFmtId="0" fontId="3" fillId="9" borderId="1" xfId="0" applyFont="1" applyFill="1" applyBorder="1" applyAlignment="1" applyProtection="1">
      <alignment horizontal="left" vertical="top" wrapText="1" indent="1"/>
      <protection locked="0"/>
    </xf>
    <xf numFmtId="0" fontId="3" fillId="9" borderId="1" xfId="0" applyFont="1" applyFill="1" applyBorder="1" applyAlignment="1">
      <alignment horizontal="center" vertical="center" shrinkToFit="1"/>
    </xf>
    <xf numFmtId="4" fontId="15" fillId="9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quotePrefix="1" applyFont="1" applyBorder="1" applyAlignment="1" applyProtection="1">
      <alignment horizontal="left" vertical="top" wrapText="1" inden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8" borderId="1" xfId="0" quotePrefix="1" applyFont="1" applyFill="1" applyBorder="1" applyAlignment="1">
      <alignment horizontal="left" vertical="top" wrapText="1" indent="1"/>
    </xf>
    <xf numFmtId="0" fontId="3" fillId="8" borderId="1" xfId="0" applyFont="1" applyFill="1" applyBorder="1" applyAlignment="1">
      <alignment horizontal="center" vertical="center" shrinkToFit="1"/>
    </xf>
    <xf numFmtId="4" fontId="15" fillId="8" borderId="1" xfId="0" applyNumberFormat="1" applyFont="1" applyFill="1" applyBorder="1" applyAlignment="1">
      <alignment horizontal="center" vertical="center" shrinkToFit="1"/>
    </xf>
    <xf numFmtId="4" fontId="15" fillId="0" borderId="1" xfId="0" applyNumberFormat="1" applyFont="1" applyBorder="1" applyAlignment="1">
      <alignment horizontal="center" vertical="center" shrinkToFit="1"/>
    </xf>
    <xf numFmtId="0" fontId="15" fillId="7" borderId="1" xfId="0" quotePrefix="1" applyFont="1" applyFill="1" applyBorder="1" applyAlignment="1">
      <alignment horizontal="left" vertical="top" wrapText="1" indent="1"/>
    </xf>
    <xf numFmtId="4" fontId="15" fillId="7" borderId="1" xfId="0" applyNumberFormat="1" applyFont="1" applyFill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left" vertical="top" wrapText="1"/>
    </xf>
    <xf numFmtId="0" fontId="15" fillId="10" borderId="1" xfId="0" applyFont="1" applyFill="1" applyBorder="1" applyAlignment="1">
      <alignment horizontal="center" vertical="center" shrinkToFit="1"/>
    </xf>
    <xf numFmtId="4" fontId="15" fillId="10" borderId="1" xfId="0" applyNumberFormat="1" applyFont="1" applyFill="1" applyBorder="1" applyAlignment="1" applyProtection="1">
      <alignment horizontal="center" vertical="center" shrinkToFit="1"/>
      <protection locked="0"/>
    </xf>
    <xf numFmtId="2" fontId="15" fillId="10" borderId="1" xfId="0" applyNumberFormat="1" applyFont="1" applyFill="1" applyBorder="1" applyAlignment="1">
      <alignment horizontal="center" vertical="center" shrinkToFit="1"/>
    </xf>
    <xf numFmtId="0" fontId="3" fillId="10" borderId="1" xfId="0" applyFont="1" applyFill="1" applyBorder="1" applyAlignment="1">
      <alignment horizontal="left" vertical="top" wrapText="1"/>
    </xf>
    <xf numFmtId="2" fontId="15" fillId="1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10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2" fontId="19" fillId="1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15" fillId="11" borderId="1" xfId="0" applyFont="1" applyFill="1" applyBorder="1" applyAlignment="1">
      <alignment horizontal="center" vertical="center" shrinkToFit="1"/>
    </xf>
    <xf numFmtId="2" fontId="15" fillId="11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11" borderId="1" xfId="0" applyFont="1" applyFill="1" applyBorder="1" applyAlignment="1">
      <alignment horizontal="left" vertical="top" wrapText="1"/>
    </xf>
    <xf numFmtId="2" fontId="6" fillId="11" borderId="1" xfId="0" applyNumberFormat="1" applyFont="1" applyFill="1" applyBorder="1" applyAlignment="1">
      <alignment horizontal="center" vertical="center" shrinkToFit="1"/>
    </xf>
    <xf numFmtId="0" fontId="15" fillId="11" borderId="1" xfId="0" applyFont="1" applyFill="1" applyBorder="1" applyAlignment="1">
      <alignment horizontal="left" vertical="top" wrapText="1"/>
    </xf>
    <xf numFmtId="4" fontId="15" fillId="11" borderId="1" xfId="0" applyNumberFormat="1" applyFont="1" applyFill="1" applyBorder="1" applyAlignment="1" applyProtection="1">
      <alignment horizontal="center" vertical="center" shrinkToFit="1"/>
      <protection locked="0"/>
    </xf>
    <xf numFmtId="1" fontId="15" fillId="11" borderId="1" xfId="0" applyNumberFormat="1" applyFont="1" applyFill="1" applyBorder="1" applyAlignment="1">
      <alignment horizontal="center" vertical="center" shrinkToFit="1"/>
    </xf>
    <xf numFmtId="0" fontId="21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2" fontId="21" fillId="10" borderId="1" xfId="0" applyNumberFormat="1" applyFont="1" applyFill="1" applyBorder="1" applyAlignment="1">
      <alignment horizontal="center" vertical="center" wrapText="1"/>
    </xf>
    <xf numFmtId="2" fontId="3" fillId="1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22" fillId="9" borderId="6" xfId="0" applyFont="1" applyFill="1" applyBorder="1" applyAlignment="1">
      <alignment vertical="center" wrapText="1"/>
    </xf>
    <xf numFmtId="0" fontId="23" fillId="9" borderId="7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center" vertical="center"/>
    </xf>
    <xf numFmtId="0" fontId="24" fillId="12" borderId="6" xfId="0" applyFont="1" applyFill="1" applyBorder="1" applyAlignment="1">
      <alignment horizontal="left" vertical="center" wrapText="1" indent="1"/>
    </xf>
    <xf numFmtId="0" fontId="24" fillId="12" borderId="7" xfId="0" applyFont="1" applyFill="1" applyBorder="1" applyAlignment="1">
      <alignment horizontal="center" vertical="center"/>
    </xf>
    <xf numFmtId="0" fontId="25" fillId="0" borderId="1" xfId="0" applyFont="1" applyBorder="1"/>
    <xf numFmtId="0" fontId="21" fillId="0" borderId="8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1" fillId="8" borderId="12" xfId="0" applyFont="1" applyFill="1" applyBorder="1" applyAlignment="1">
      <alignment horizontal="left" vertical="center" wrapText="1" indent="1"/>
    </xf>
    <xf numFmtId="0" fontId="21" fillId="8" borderId="13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0" fillId="0" borderId="0" xfId="0" applyBorder="1" applyAlignment="1"/>
  </cellXfs>
  <cellStyles count="3">
    <cellStyle name="Обычный" xfId="0" builtinId="0"/>
    <cellStyle name="Обычный 2 2" xfId="1" xr:uid="{062EE894-4932-4362-9883-1816D1B2BFA3}"/>
    <cellStyle name="Обычный 3 3" xfId="2" xr:uid="{628F754D-C972-4F3F-9436-3D532A08D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FDB0-EAB3-4EF9-B0FE-46E12815F85E}">
  <dimension ref="B3:K357"/>
  <sheetViews>
    <sheetView topLeftCell="A350" workbookViewId="0">
      <selection activeCell="B342" sqref="B342:D357"/>
    </sheetView>
  </sheetViews>
  <sheetFormatPr defaultRowHeight="15" x14ac:dyDescent="0.25"/>
  <cols>
    <col min="2" max="2" width="35.42578125" customWidth="1"/>
    <col min="3" max="3" width="36.28515625" customWidth="1"/>
    <col min="4" max="4" width="36.42578125" customWidth="1"/>
    <col min="5" max="5" width="14.140625" customWidth="1"/>
    <col min="6" max="6" width="12.85546875" customWidth="1"/>
    <col min="7" max="7" width="13.7109375" customWidth="1"/>
  </cols>
  <sheetData>
    <row r="3" spans="2:7" ht="15.75" x14ac:dyDescent="0.25">
      <c r="B3" s="127" t="s">
        <v>0</v>
      </c>
      <c r="C3" s="127"/>
      <c r="D3" s="127"/>
      <c r="E3" s="127"/>
      <c r="F3" s="127"/>
      <c r="G3" s="127"/>
    </row>
    <row r="4" spans="2:7" ht="15.75" x14ac:dyDescent="0.25">
      <c r="B4" s="126" t="s">
        <v>1</v>
      </c>
      <c r="C4" s="126"/>
      <c r="D4" s="126"/>
      <c r="E4" s="126"/>
      <c r="F4" s="126"/>
      <c r="G4" s="126"/>
    </row>
    <row r="5" spans="2:7" ht="15.75" x14ac:dyDescent="0.25">
      <c r="B5" s="1"/>
      <c r="C5" s="1"/>
      <c r="D5" s="2"/>
      <c r="E5" s="3"/>
      <c r="F5" s="4"/>
      <c r="G5" s="5" t="s">
        <v>2</v>
      </c>
    </row>
    <row r="6" spans="2:7" ht="15.75" x14ac:dyDescent="0.25">
      <c r="B6" s="128" t="s">
        <v>3</v>
      </c>
      <c r="C6" s="129" t="s">
        <v>4</v>
      </c>
      <c r="D6" s="6">
        <v>2024</v>
      </c>
      <c r="E6" s="6">
        <v>2025</v>
      </c>
      <c r="F6" s="6">
        <v>2026</v>
      </c>
      <c r="G6" s="6">
        <v>2027</v>
      </c>
    </row>
    <row r="7" spans="2:7" ht="15.75" x14ac:dyDescent="0.25">
      <c r="B7" s="128"/>
      <c r="C7" s="129"/>
      <c r="D7" s="7" t="s">
        <v>5</v>
      </c>
      <c r="E7" s="7" t="s">
        <v>6</v>
      </c>
      <c r="F7" s="7" t="s">
        <v>6</v>
      </c>
      <c r="G7" s="7" t="s">
        <v>6</v>
      </c>
    </row>
    <row r="8" spans="2:7" ht="31.5" x14ac:dyDescent="0.25">
      <c r="B8" s="8" t="s">
        <v>7</v>
      </c>
      <c r="C8" s="9" t="s">
        <v>8</v>
      </c>
      <c r="D8" s="10" t="e">
        <f t="shared" ref="D8:G8" si="0">ROUND(IF(D24="",0,D24)-IF(D77="",0,D77),1)</f>
        <v>#REF!</v>
      </c>
      <c r="E8" s="10" t="e">
        <f t="shared" si="0"/>
        <v>#REF!</v>
      </c>
      <c r="F8" s="10" t="e">
        <f t="shared" si="0"/>
        <v>#REF!</v>
      </c>
      <c r="G8" s="10" t="e">
        <f t="shared" si="0"/>
        <v>#REF!</v>
      </c>
    </row>
    <row r="9" spans="2:7" ht="15.75" x14ac:dyDescent="0.25">
      <c r="B9" s="11" t="s">
        <v>9</v>
      </c>
      <c r="C9" s="9" t="s">
        <v>8</v>
      </c>
      <c r="D9" s="10" t="e">
        <f t="shared" ref="D9:G9" si="1">ROUND(IF(D29="",0,D29)-IF(D80="",0,D80),1)</f>
        <v>#REF!</v>
      </c>
      <c r="E9" s="10" t="e">
        <f t="shared" si="1"/>
        <v>#REF!</v>
      </c>
      <c r="F9" s="10" t="e">
        <f t="shared" si="1"/>
        <v>#REF!</v>
      </c>
      <c r="G9" s="10" t="e">
        <f t="shared" si="1"/>
        <v>#REF!</v>
      </c>
    </row>
    <row r="10" spans="2:7" ht="31.5" x14ac:dyDescent="0.25">
      <c r="B10" s="11" t="s">
        <v>10</v>
      </c>
      <c r="C10" s="9" t="s">
        <v>8</v>
      </c>
      <c r="D10" s="10" t="e">
        <f t="shared" ref="D10:G10" si="2">ROUND(IF(D34="",0,D34)-IF(D82="",0,D82),1)</f>
        <v>#REF!</v>
      </c>
      <c r="E10" s="10" t="e">
        <f t="shared" si="2"/>
        <v>#REF!</v>
      </c>
      <c r="F10" s="10" t="e">
        <f t="shared" si="2"/>
        <v>#REF!</v>
      </c>
      <c r="G10" s="10" t="e">
        <f t="shared" si="2"/>
        <v>#REF!</v>
      </c>
    </row>
    <row r="11" spans="2:7" ht="47.25" x14ac:dyDescent="0.25">
      <c r="B11" s="11" t="s">
        <v>11</v>
      </c>
      <c r="C11" s="9" t="s">
        <v>8</v>
      </c>
      <c r="D11" s="10" t="e">
        <f t="shared" ref="D11:G11" si="3">ROUND(IF(D39="",0,D39)-IF(D84="",0,D84),1)</f>
        <v>#REF!</v>
      </c>
      <c r="E11" s="10" t="e">
        <f t="shared" si="3"/>
        <v>#REF!</v>
      </c>
      <c r="F11" s="10" t="e">
        <f t="shared" si="3"/>
        <v>#REF!</v>
      </c>
      <c r="G11" s="10" t="e">
        <f t="shared" si="3"/>
        <v>#REF!</v>
      </c>
    </row>
    <row r="12" spans="2:7" ht="94.5" x14ac:dyDescent="0.25">
      <c r="B12" s="11" t="s">
        <v>12</v>
      </c>
      <c r="C12" s="9" t="s">
        <v>8</v>
      </c>
      <c r="D12" s="10" t="e">
        <f t="shared" ref="D12:G12" si="4">ROUND(IF(D44="",0,D44)-IF(D86="",0,D86),1)</f>
        <v>#REF!</v>
      </c>
      <c r="E12" s="10" t="e">
        <f t="shared" si="4"/>
        <v>#REF!</v>
      </c>
      <c r="F12" s="10" t="e">
        <f t="shared" si="4"/>
        <v>#REF!</v>
      </c>
      <c r="G12" s="10" t="e">
        <f t="shared" si="4"/>
        <v>#REF!</v>
      </c>
    </row>
    <row r="13" spans="2:7" ht="31.5" x14ac:dyDescent="0.25">
      <c r="B13" s="11" t="s">
        <v>13</v>
      </c>
      <c r="C13" s="9" t="s">
        <v>8</v>
      </c>
      <c r="D13" s="10" t="e">
        <f t="shared" ref="D13:G13" si="5">ROUND(IF(D49="",0,D49)-IF(D88="",0,D88),1)</f>
        <v>#REF!</v>
      </c>
      <c r="E13" s="10" t="e">
        <f t="shared" si="5"/>
        <v>#REF!</v>
      </c>
      <c r="F13" s="10" t="e">
        <f t="shared" si="5"/>
        <v>#REF!</v>
      </c>
      <c r="G13" s="10" t="e">
        <f t="shared" si="5"/>
        <v>#REF!</v>
      </c>
    </row>
    <row r="14" spans="2:7" ht="47.25" x14ac:dyDescent="0.25">
      <c r="B14" s="11" t="s">
        <v>14</v>
      </c>
      <c r="C14" s="9" t="s">
        <v>8</v>
      </c>
      <c r="D14" s="10">
        <f t="shared" ref="D14:G14" si="6">ROUND(IF(D54="",0,D54)-IF(D90="",0,D90),1)</f>
        <v>0</v>
      </c>
      <c r="E14" s="10">
        <f t="shared" si="6"/>
        <v>0</v>
      </c>
      <c r="F14" s="10">
        <f t="shared" si="6"/>
        <v>0</v>
      </c>
      <c r="G14" s="10">
        <f t="shared" si="6"/>
        <v>45290</v>
      </c>
    </row>
    <row r="15" spans="2:7" ht="15.75" x14ac:dyDescent="0.25">
      <c r="B15" s="11" t="s">
        <v>15</v>
      </c>
      <c r="C15" s="9" t="s">
        <v>8</v>
      </c>
      <c r="D15" s="10" t="e">
        <f t="shared" ref="D15:G15" si="7">ROUND(IF(D57="",0,D57)-IF(D92="",0,D92),1)</f>
        <v>#REF!</v>
      </c>
      <c r="E15" s="10" t="e">
        <f t="shared" si="7"/>
        <v>#REF!</v>
      </c>
      <c r="F15" s="10" t="e">
        <f t="shared" si="7"/>
        <v>#REF!</v>
      </c>
      <c r="G15" s="10" t="e">
        <f t="shared" si="7"/>
        <v>#REF!</v>
      </c>
    </row>
    <row r="16" spans="2:7" ht="15.75" x14ac:dyDescent="0.25">
      <c r="B16" s="11" t="s">
        <v>16</v>
      </c>
      <c r="C16" s="9" t="s">
        <v>8</v>
      </c>
      <c r="D16" s="10" t="e">
        <f t="shared" ref="D16:G16" si="8">ROUND(IF(D62="",0,D62)-IF(D94="",0,D94),1)</f>
        <v>#REF!</v>
      </c>
      <c r="E16" s="10" t="e">
        <f t="shared" si="8"/>
        <v>#REF!</v>
      </c>
      <c r="F16" s="10" t="e">
        <f t="shared" si="8"/>
        <v>#REF!</v>
      </c>
      <c r="G16" s="10" t="e">
        <f t="shared" si="8"/>
        <v>#REF!</v>
      </c>
    </row>
    <row r="17" spans="2:7" ht="15.75" x14ac:dyDescent="0.25">
      <c r="B17" s="11" t="s">
        <v>17</v>
      </c>
      <c r="C17" s="9" t="s">
        <v>8</v>
      </c>
      <c r="D17" s="10" t="e">
        <f t="shared" ref="D17:G17" si="9">ROUND(IF(D67="",0,D67)-IF(D96="",0,D96),1)</f>
        <v>#REF!</v>
      </c>
      <c r="E17" s="10" t="e">
        <f t="shared" si="9"/>
        <v>#REF!</v>
      </c>
      <c r="F17" s="10" t="e">
        <f t="shared" si="9"/>
        <v>#REF!</v>
      </c>
      <c r="G17" s="10" t="e">
        <f t="shared" si="9"/>
        <v>#REF!</v>
      </c>
    </row>
    <row r="18" spans="2:7" ht="15.75" x14ac:dyDescent="0.25">
      <c r="B18" s="11" t="s">
        <v>18</v>
      </c>
      <c r="C18" s="9" t="s">
        <v>8</v>
      </c>
      <c r="D18" s="10" t="e">
        <f t="shared" ref="D18:G18" si="10">ROUND(IF(D72="",0,D72)-IF(D98="",0,D98),1)</f>
        <v>#REF!</v>
      </c>
      <c r="E18" s="10" t="e">
        <f t="shared" si="10"/>
        <v>#REF!</v>
      </c>
      <c r="F18" s="10" t="e">
        <f t="shared" si="10"/>
        <v>#REF!</v>
      </c>
      <c r="G18" s="10" t="e">
        <f t="shared" si="10"/>
        <v>#REF!</v>
      </c>
    </row>
    <row r="19" spans="2:7" ht="31.5" x14ac:dyDescent="0.25">
      <c r="B19" s="12" t="s">
        <v>19</v>
      </c>
      <c r="C19" s="12"/>
      <c r="D19" s="13">
        <f>SUM(D21:D22)</f>
        <v>4</v>
      </c>
      <c r="E19" s="13">
        <f>SUM(E21:E22)</f>
        <v>4</v>
      </c>
      <c r="F19" s="13">
        <f t="shared" ref="F19:G19" si="11">SUM(F21:F22)</f>
        <v>4</v>
      </c>
      <c r="G19" s="13">
        <f t="shared" si="11"/>
        <v>4</v>
      </c>
    </row>
    <row r="20" spans="2:7" ht="94.5" x14ac:dyDescent="0.25">
      <c r="B20" s="14" t="s">
        <v>20</v>
      </c>
      <c r="C20" s="15"/>
      <c r="D20" s="16">
        <f t="shared" ref="D20:G20" si="12">ROUND(SUM(D21:D22),1)</f>
        <v>4</v>
      </c>
      <c r="E20" s="16">
        <f t="shared" si="12"/>
        <v>4</v>
      </c>
      <c r="F20" s="16">
        <f t="shared" si="12"/>
        <v>4</v>
      </c>
      <c r="G20" s="16">
        <f t="shared" si="12"/>
        <v>4</v>
      </c>
    </row>
    <row r="21" spans="2:7" ht="15.75" x14ac:dyDescent="0.25">
      <c r="B21" s="17" t="s">
        <v>21</v>
      </c>
      <c r="C21" s="17"/>
      <c r="D21" s="13">
        <v>4</v>
      </c>
      <c r="E21" s="13">
        <v>4</v>
      </c>
      <c r="F21" s="13">
        <v>4</v>
      </c>
      <c r="G21" s="13">
        <v>4</v>
      </c>
    </row>
    <row r="22" spans="2:7" ht="15.75" x14ac:dyDescent="0.25">
      <c r="B22" s="17" t="s">
        <v>22</v>
      </c>
      <c r="C22" s="17"/>
      <c r="D22" s="13">
        <v>0</v>
      </c>
      <c r="E22" s="13">
        <v>0</v>
      </c>
      <c r="F22" s="13">
        <v>0</v>
      </c>
      <c r="G22" s="13">
        <v>0</v>
      </c>
    </row>
    <row r="23" spans="2:7" ht="31.5" x14ac:dyDescent="0.25">
      <c r="B23" s="18" t="s">
        <v>23</v>
      </c>
      <c r="C23" s="19" t="s">
        <v>24</v>
      </c>
      <c r="D23" s="20">
        <f t="shared" ref="D23:F23" si="13">ROUND(IF(D19,D22/D19*100,0),1)</f>
        <v>0</v>
      </c>
      <c r="E23" s="20">
        <f t="shared" si="13"/>
        <v>0</v>
      </c>
      <c r="F23" s="20">
        <f t="shared" si="13"/>
        <v>0</v>
      </c>
      <c r="G23" s="20">
        <f>ROUND(IF(G19,G22/G19*100,0),1)</f>
        <v>0</v>
      </c>
    </row>
    <row r="24" spans="2:7" ht="31.5" x14ac:dyDescent="0.25">
      <c r="B24" s="21" t="s">
        <v>25</v>
      </c>
      <c r="C24" s="9" t="s">
        <v>8</v>
      </c>
      <c r="D24" s="13" t="e">
        <f t="shared" ref="D24:G24" si="14">ROUND(SUM(D29,D34,D39,D44,D49,D54,D57,D62,D67,D72),1)</f>
        <v>#REF!</v>
      </c>
      <c r="E24" s="13" t="e">
        <f t="shared" si="14"/>
        <v>#REF!</v>
      </c>
      <c r="F24" s="13" t="e">
        <f t="shared" si="14"/>
        <v>#REF!</v>
      </c>
      <c r="G24" s="13" t="e">
        <f t="shared" si="14"/>
        <v>#REF!</v>
      </c>
    </row>
    <row r="25" spans="2:7" ht="15.75" x14ac:dyDescent="0.25">
      <c r="B25" s="22" t="s">
        <v>26</v>
      </c>
      <c r="C25" s="19" t="s">
        <v>24</v>
      </c>
      <c r="D25" s="23" t="e">
        <f>ROUND(IF(#REF!="",0,IF(D24="",0,IF(#REF!,D24/#REF!*100,0))),1)</f>
        <v>#REF!</v>
      </c>
      <c r="E25" s="23" t="e">
        <f t="shared" ref="E25:G25" si="15">ROUND(IF(D24="",0,IF(E24="",0,IF(D24,E24/D24*100,0))),1)</f>
        <v>#REF!</v>
      </c>
      <c r="F25" s="23" t="e">
        <f t="shared" si="15"/>
        <v>#REF!</v>
      </c>
      <c r="G25" s="23" t="e">
        <f t="shared" si="15"/>
        <v>#REF!</v>
      </c>
    </row>
    <row r="26" spans="2:7" ht="47.25" x14ac:dyDescent="0.25">
      <c r="B26" s="24" t="s">
        <v>27</v>
      </c>
      <c r="C26" s="9" t="s">
        <v>8</v>
      </c>
      <c r="D26" s="16" t="e">
        <f>ROUND(IF(D24="",0,D24)-IF(D54="",0,D54),1)</f>
        <v>#REF!</v>
      </c>
      <c r="E26" s="16" t="e">
        <f>ROUND(IF(E24="",0,E24)-IF(E54="",0,E54),1)</f>
        <v>#REF!</v>
      </c>
      <c r="F26" s="16" t="e">
        <f t="shared" ref="F26:G26" si="16">ROUND(IF(F24="",0,F24)-IF(F54="",0,F54),1)</f>
        <v>#REF!</v>
      </c>
      <c r="G26" s="16" t="e">
        <f t="shared" si="16"/>
        <v>#REF!</v>
      </c>
    </row>
    <row r="27" spans="2:7" ht="15.75" x14ac:dyDescent="0.25">
      <c r="B27" s="25" t="s">
        <v>26</v>
      </c>
      <c r="C27" s="19" t="s">
        <v>24</v>
      </c>
      <c r="D27" s="23" t="e">
        <f>ROUND(IF(#REF!="",0,IF(D26="",0,IF(#REF!,D26/#REF!*100,0))),1)</f>
        <v>#REF!</v>
      </c>
      <c r="E27" s="23" t="e">
        <f t="shared" ref="E27:G27" si="17">ROUND(IF(D26="",0,IF(E26="",0,IF(D26,E26/D26*100,0))),1)</f>
        <v>#REF!</v>
      </c>
      <c r="F27" s="23" t="e">
        <f t="shared" si="17"/>
        <v>#REF!</v>
      </c>
      <c r="G27" s="23" t="e">
        <f t="shared" si="17"/>
        <v>#REF!</v>
      </c>
    </row>
    <row r="28" spans="2:7" ht="126" x14ac:dyDescent="0.25">
      <c r="B28" s="24" t="s">
        <v>28</v>
      </c>
      <c r="C28" s="9" t="s">
        <v>8</v>
      </c>
      <c r="D28" s="16" t="e">
        <f t="shared" ref="D28:G28" si="18">ROUND(SUM(D29,D34,D39,D44,D49,D54,D57,D62,D67,D72),1)</f>
        <v>#REF!</v>
      </c>
      <c r="E28" s="16" t="e">
        <f t="shared" si="18"/>
        <v>#REF!</v>
      </c>
      <c r="F28" s="16" t="e">
        <f t="shared" si="18"/>
        <v>#REF!</v>
      </c>
      <c r="G28" s="16" t="e">
        <f t="shared" si="18"/>
        <v>#REF!</v>
      </c>
    </row>
    <row r="29" spans="2:7" ht="15.75" x14ac:dyDescent="0.25">
      <c r="B29" s="21" t="s">
        <v>9</v>
      </c>
      <c r="C29" s="9" t="s">
        <v>8</v>
      </c>
      <c r="D29" s="26" t="e">
        <f>ROUND(IF(D31="",IF(#REF!="",0,#REF!/100*D32),IF(D31,#REF!/100*D31/100*D32,#REF!/100*D32)),1)</f>
        <v>#REF!</v>
      </c>
      <c r="E29" s="26" t="e">
        <f>ROUND(IF(E31="",IF(D29="",0,D29/100*E32),IF(E31,D29/100*E31/100*E32,D29/100*E32)),1)</f>
        <v>#REF!</v>
      </c>
      <c r="F29" s="26" t="e">
        <f t="shared" ref="F29:G29" si="19">ROUND(IF(F31="",IF(E29="",0,E29/100*F32),IF(F31,E29/100*F31/100*F32,E29/100*F32)),1)</f>
        <v>#REF!</v>
      </c>
      <c r="G29" s="26" t="e">
        <f t="shared" si="19"/>
        <v>#REF!</v>
      </c>
    </row>
    <row r="30" spans="2:7" ht="15.75" x14ac:dyDescent="0.25">
      <c r="B30" s="22" t="s">
        <v>26</v>
      </c>
      <c r="C30" s="19" t="s">
        <v>24</v>
      </c>
      <c r="D30" s="23" t="e">
        <f>ROUND(IF(#REF!="",0,IF(D29="",0,IF(#REF!,D29/#REF!*100,0))),1)</f>
        <v>#REF!</v>
      </c>
      <c r="E30" s="23" t="e">
        <f t="shared" ref="E30:G30" si="20">ROUND(IF(D29="",0,IF(E29="",0,IF(D29,E29/D29*100,0))),1)</f>
        <v>#REF!</v>
      </c>
      <c r="F30" s="23" t="e">
        <f t="shared" si="20"/>
        <v>#REF!</v>
      </c>
      <c r="G30" s="23" t="e">
        <f t="shared" si="20"/>
        <v>#REF!</v>
      </c>
    </row>
    <row r="31" spans="2:7" ht="15.75" x14ac:dyDescent="0.25">
      <c r="B31" s="27" t="s">
        <v>29</v>
      </c>
      <c r="C31" s="19" t="s">
        <v>24</v>
      </c>
      <c r="D31" s="13" t="str">
        <f t="shared" ref="D31:F41" si="21">IF(Y31="","",Y31)</f>
        <v/>
      </c>
      <c r="E31" s="13" t="str">
        <f t="shared" si="21"/>
        <v/>
      </c>
      <c r="F31" s="13" t="str">
        <f t="shared" si="21"/>
        <v/>
      </c>
      <c r="G31" s="13"/>
    </row>
    <row r="32" spans="2:7" ht="15.75" x14ac:dyDescent="0.25">
      <c r="B32" s="28" t="s">
        <v>30</v>
      </c>
      <c r="C32" s="19" t="s">
        <v>24</v>
      </c>
      <c r="D32" s="26" t="str">
        <f>D276</f>
        <v>Преды-дущий год</v>
      </c>
      <c r="E32" s="26" t="str">
        <f t="shared" ref="E32:G32" si="22">E276</f>
        <v>Текущий год</v>
      </c>
      <c r="F32" s="26" t="str">
        <f t="shared" si="22"/>
        <v>Прогонозируемый период</v>
      </c>
      <c r="G32" s="26">
        <f t="shared" si="22"/>
        <v>0</v>
      </c>
    </row>
    <row r="33" spans="2:7" ht="31.5" x14ac:dyDescent="0.25">
      <c r="B33" s="29" t="s">
        <v>31</v>
      </c>
      <c r="C33" s="30" t="s">
        <v>24</v>
      </c>
      <c r="D33" s="31">
        <v>111.6</v>
      </c>
      <c r="E33" s="31">
        <v>104.8</v>
      </c>
      <c r="F33" s="31">
        <v>102.6</v>
      </c>
      <c r="G33" s="31">
        <v>102.5</v>
      </c>
    </row>
    <row r="34" spans="2:7" ht="15.75" x14ac:dyDescent="0.25">
      <c r="B34" s="21" t="s">
        <v>10</v>
      </c>
      <c r="C34" s="9" t="s">
        <v>8</v>
      </c>
      <c r="D34" s="26" t="e">
        <f>ROUND(IF(D36="",IF(#REF!="",0,#REF!/100*D37),IF(D36,#REF!/100*D36/100*D37,#REF!/100*D37)),1)</f>
        <v>#REF!</v>
      </c>
      <c r="E34" s="26" t="e">
        <f>ROUND(IF(E36="",IF(D34="",0,D34/100*E37),IF(E36,D34/100*E36/100*E37,D34/100*E37)),1)</f>
        <v>#REF!</v>
      </c>
      <c r="F34" s="26" t="e">
        <f t="shared" ref="F34:G34" si="23">ROUND(IF(F36="",IF(E34="",0,E34/100*F37),IF(F36,E34/100*F36/100*F37,E34/100*F37)),1)</f>
        <v>#REF!</v>
      </c>
      <c r="G34" s="26" t="e">
        <f t="shared" si="23"/>
        <v>#REF!</v>
      </c>
    </row>
    <row r="35" spans="2:7" ht="15.75" x14ac:dyDescent="0.25">
      <c r="B35" s="22" t="s">
        <v>26</v>
      </c>
      <c r="C35" s="19" t="s">
        <v>24</v>
      </c>
      <c r="D35" s="23" t="e">
        <f>ROUND(IF(#REF!="",0,IF(D34="",0,IF(#REF!,D34/#REF!*100,0))),1)</f>
        <v>#REF!</v>
      </c>
      <c r="E35" s="23" t="e">
        <f t="shared" ref="E35:G35" si="24">ROUND(IF(D34="",0,IF(E34="",0,IF(D34,E34/D34*100,0))),1)</f>
        <v>#REF!</v>
      </c>
      <c r="F35" s="23" t="e">
        <f t="shared" si="24"/>
        <v>#REF!</v>
      </c>
      <c r="G35" s="23" t="e">
        <f t="shared" si="24"/>
        <v>#REF!</v>
      </c>
    </row>
    <row r="36" spans="2:7" ht="15.75" x14ac:dyDescent="0.25">
      <c r="B36" s="27" t="s">
        <v>29</v>
      </c>
      <c r="C36" s="19" t="s">
        <v>24</v>
      </c>
      <c r="D36" s="13" t="str">
        <f t="shared" si="21"/>
        <v/>
      </c>
      <c r="E36" s="13" t="str">
        <f t="shared" si="21"/>
        <v/>
      </c>
      <c r="F36" s="13" t="str">
        <f t="shared" si="21"/>
        <v/>
      </c>
      <c r="G36" s="13"/>
    </row>
    <row r="37" spans="2:7" ht="15.75" x14ac:dyDescent="0.25">
      <c r="B37" s="28" t="s">
        <v>30</v>
      </c>
      <c r="C37" s="19" t="s">
        <v>24</v>
      </c>
      <c r="D37" s="26">
        <f>D277</f>
        <v>0</v>
      </c>
      <c r="E37" s="26">
        <f t="shared" ref="E37:G37" si="25">E277</f>
        <v>0</v>
      </c>
      <c r="F37" s="26" t="str">
        <f t="shared" si="25"/>
        <v>очеред-ной год</v>
      </c>
      <c r="G37" s="26" t="str">
        <f t="shared" si="25"/>
        <v>второй год пла-нового периода</v>
      </c>
    </row>
    <row r="38" spans="2:7" ht="31.5" x14ac:dyDescent="0.25">
      <c r="B38" s="29" t="s">
        <v>31</v>
      </c>
      <c r="C38" s="30" t="s">
        <v>24</v>
      </c>
      <c r="D38" s="31">
        <v>109.5</v>
      </c>
      <c r="E38" s="31">
        <v>104.6</v>
      </c>
      <c r="F38" s="31">
        <v>103.8</v>
      </c>
      <c r="G38" s="31">
        <v>103.6</v>
      </c>
    </row>
    <row r="39" spans="2:7" ht="47.25" x14ac:dyDescent="0.25">
      <c r="B39" s="21" t="s">
        <v>11</v>
      </c>
      <c r="C39" s="9" t="s">
        <v>8</v>
      </c>
      <c r="D39" s="26" t="e">
        <f>ROUND(IF(D41="",IF(#REF!="",0,#REF!/100*D42),IF(D41,#REF!/100*D41/100*D42,#REF!/100*D42)),1)</f>
        <v>#REF!</v>
      </c>
      <c r="E39" s="26" t="e">
        <f>ROUND(IF(E41="",IF(D39="",0,D39/100*E42),IF(E41,D39/100*E41/100*E42,D39/100*E42)),1)</f>
        <v>#REF!</v>
      </c>
      <c r="F39" s="26" t="e">
        <f t="shared" ref="F39:G39" si="26">ROUND(IF(F41="",IF(E39="",0,E39/100*F42),IF(F41,E39/100*F41/100*F42,E39/100*F42)),1)</f>
        <v>#REF!</v>
      </c>
      <c r="G39" s="26" t="e">
        <f t="shared" si="26"/>
        <v>#REF!</v>
      </c>
    </row>
    <row r="40" spans="2:7" ht="15.75" x14ac:dyDescent="0.25">
      <c r="B40" s="22" t="s">
        <v>26</v>
      </c>
      <c r="C40" s="19" t="s">
        <v>24</v>
      </c>
      <c r="D40" s="23" t="e">
        <f>ROUND(IF(#REF!="",0,IF(D39="",0,IF(#REF!,D39/#REF!*100,0))),1)</f>
        <v>#REF!</v>
      </c>
      <c r="E40" s="23" t="e">
        <f t="shared" ref="E40:G40" si="27">ROUND(IF(D39="",0,IF(E39="",0,IF(D39,E39/D39*100,0))),1)</f>
        <v>#REF!</v>
      </c>
      <c r="F40" s="23" t="e">
        <f t="shared" si="27"/>
        <v>#REF!</v>
      </c>
      <c r="G40" s="23" t="e">
        <f t="shared" si="27"/>
        <v>#REF!</v>
      </c>
    </row>
    <row r="41" spans="2:7" ht="15.75" x14ac:dyDescent="0.25">
      <c r="B41" s="27" t="s">
        <v>29</v>
      </c>
      <c r="C41" s="19" t="s">
        <v>24</v>
      </c>
      <c r="D41" s="13" t="str">
        <f t="shared" si="21"/>
        <v/>
      </c>
      <c r="E41" s="13" t="str">
        <f t="shared" si="21"/>
        <v/>
      </c>
      <c r="F41" s="13" t="str">
        <f t="shared" si="21"/>
        <v/>
      </c>
      <c r="G41" s="13"/>
    </row>
    <row r="42" spans="2:7" ht="15.75" x14ac:dyDescent="0.25">
      <c r="B42" s="28" t="s">
        <v>30</v>
      </c>
      <c r="C42" s="19" t="s">
        <v>24</v>
      </c>
      <c r="D42" s="26">
        <f>D278</f>
        <v>2023</v>
      </c>
      <c r="E42" s="26">
        <f t="shared" ref="E42:G42" si="28">E278</f>
        <v>2024</v>
      </c>
      <c r="F42" s="26">
        <f t="shared" si="28"/>
        <v>2025</v>
      </c>
      <c r="G42" s="26">
        <f t="shared" si="28"/>
        <v>2026</v>
      </c>
    </row>
    <row r="43" spans="2:7" ht="31.5" x14ac:dyDescent="0.25">
      <c r="B43" s="29" t="s">
        <v>31</v>
      </c>
      <c r="C43" s="30" t="s">
        <v>24</v>
      </c>
      <c r="D43" s="31">
        <v>105.8</v>
      </c>
      <c r="E43" s="31">
        <v>105.5</v>
      </c>
      <c r="F43" s="31">
        <v>103.7</v>
      </c>
      <c r="G43" s="31">
        <v>103.8</v>
      </c>
    </row>
    <row r="44" spans="2:7" ht="63" x14ac:dyDescent="0.25">
      <c r="B44" s="21" t="s">
        <v>12</v>
      </c>
      <c r="C44" s="9" t="s">
        <v>8</v>
      </c>
      <c r="D44" s="26" t="e">
        <f>ROUND(IF(D46="",IF(#REF!="",0,#REF!/100*D47),IF(D46,#REF!/100*D46/100*D47,#REF!/100*D47)),1)</f>
        <v>#REF!</v>
      </c>
      <c r="E44" s="26" t="e">
        <f>ROUND(IF(E46="",IF(D44="",0,D44/100*E47),IF(E46,D44/100*E46/100*E47,D44/100*E47)),1)</f>
        <v>#REF!</v>
      </c>
      <c r="F44" s="26" t="e">
        <f t="shared" ref="F44:G44" si="29">ROUND(IF(F46="",IF(E44="",0,E44/100*F47),IF(F46,E44/100*F46/100*F47,E44/100*F47)),1)</f>
        <v>#REF!</v>
      </c>
      <c r="G44" s="26" t="e">
        <f t="shared" si="29"/>
        <v>#REF!</v>
      </c>
    </row>
    <row r="45" spans="2:7" ht="15.75" x14ac:dyDescent="0.25">
      <c r="B45" s="22" t="s">
        <v>26</v>
      </c>
      <c r="C45" s="19" t="s">
        <v>24</v>
      </c>
      <c r="D45" s="23" t="e">
        <f>ROUND(IF(#REF!="",0,IF(D44="",0,IF(#REF!,D44/#REF!*100,0))),1)</f>
        <v>#REF!</v>
      </c>
      <c r="E45" s="23" t="e">
        <f t="shared" ref="E45:G45" si="30">ROUND(IF(D44="",0,IF(E44="",0,IF(D44,E44/D44*100,0))),1)</f>
        <v>#REF!</v>
      </c>
      <c r="F45" s="23" t="e">
        <f t="shared" si="30"/>
        <v>#REF!</v>
      </c>
      <c r="G45" s="23" t="e">
        <f t="shared" si="30"/>
        <v>#REF!</v>
      </c>
    </row>
    <row r="46" spans="2:7" ht="15.75" x14ac:dyDescent="0.25">
      <c r="B46" s="27" t="s">
        <v>29</v>
      </c>
      <c r="C46" s="19" t="s">
        <v>24</v>
      </c>
      <c r="D46" s="13" t="str">
        <f t="shared" ref="D46:F56" si="31">IF(Y46="","",Y46)</f>
        <v/>
      </c>
      <c r="E46" s="13" t="str">
        <f t="shared" si="31"/>
        <v/>
      </c>
      <c r="F46" s="13" t="str">
        <f t="shared" si="31"/>
        <v/>
      </c>
      <c r="G46" s="13"/>
    </row>
    <row r="47" spans="2:7" ht="15.75" x14ac:dyDescent="0.25">
      <c r="B47" s="28" t="s">
        <v>30</v>
      </c>
      <c r="C47" s="19" t="s">
        <v>24</v>
      </c>
      <c r="D47" s="26">
        <f>D279</f>
        <v>3</v>
      </c>
      <c r="E47" s="26">
        <f t="shared" ref="E47:G47" si="32">E279</f>
        <v>4</v>
      </c>
      <c r="F47" s="26">
        <f t="shared" si="32"/>
        <v>5</v>
      </c>
      <c r="G47" s="26">
        <f t="shared" si="32"/>
        <v>6</v>
      </c>
    </row>
    <row r="48" spans="2:7" ht="31.5" x14ac:dyDescent="0.25">
      <c r="B48" s="29" t="s">
        <v>31</v>
      </c>
      <c r="C48" s="30" t="s">
        <v>24</v>
      </c>
      <c r="D48" s="31">
        <v>106.7</v>
      </c>
      <c r="E48" s="31">
        <v>107.3</v>
      </c>
      <c r="F48" s="31">
        <v>103.9</v>
      </c>
      <c r="G48" s="31">
        <v>103.9</v>
      </c>
    </row>
    <row r="49" spans="2:7" ht="31.5" x14ac:dyDescent="0.25">
      <c r="B49" s="21" t="s">
        <v>13</v>
      </c>
      <c r="C49" s="9" t="s">
        <v>8</v>
      </c>
      <c r="D49" s="26" t="e">
        <f>ROUND(IF(D51="",IF(#REF!="",0,#REF!/100*D52),IF(D51,#REF!/100*D51/100*D52,#REF!/100*D52)),1)</f>
        <v>#REF!</v>
      </c>
      <c r="E49" s="26" t="e">
        <f>ROUND(IF(E51="",IF(D49="",0,D49/100*E52),IF(E51,D49/100*E51/100*E52,D49/100*E52)),1)</f>
        <v>#REF!</v>
      </c>
      <c r="F49" s="26" t="e">
        <f t="shared" ref="F49:G49" si="33">ROUND(IF(F51="",IF(E49="",0,E49/100*F52),IF(F51,E49/100*F51/100*F52,E49/100*F52)),1)</f>
        <v>#REF!</v>
      </c>
      <c r="G49" s="26" t="e">
        <f t="shared" si="33"/>
        <v>#REF!</v>
      </c>
    </row>
    <row r="50" spans="2:7" ht="15.75" x14ac:dyDescent="0.25">
      <c r="B50" s="22" t="s">
        <v>26</v>
      </c>
      <c r="C50" s="19" t="s">
        <v>24</v>
      </c>
      <c r="D50" s="23" t="e">
        <f>ROUND(IF(#REF!="",0,IF(D49="",0,IF(#REF!,D49/#REF!*100,0))),1)</f>
        <v>#REF!</v>
      </c>
      <c r="E50" s="23" t="e">
        <f t="shared" ref="E50:G50" si="34">ROUND(IF(D49="",0,IF(E49="",0,IF(D49,E49/D49*100,0))),1)</f>
        <v>#REF!</v>
      </c>
      <c r="F50" s="23" t="e">
        <f t="shared" si="34"/>
        <v>#REF!</v>
      </c>
      <c r="G50" s="23" t="e">
        <f t="shared" si="34"/>
        <v>#REF!</v>
      </c>
    </row>
    <row r="51" spans="2:7" ht="15.75" x14ac:dyDescent="0.25">
      <c r="B51" s="32" t="s">
        <v>32</v>
      </c>
      <c r="C51" s="19" t="s">
        <v>24</v>
      </c>
      <c r="D51" s="13"/>
      <c r="E51" s="13"/>
      <c r="F51" s="13"/>
      <c r="G51" s="13"/>
    </row>
    <row r="52" spans="2:7" ht="15.75" x14ac:dyDescent="0.25">
      <c r="B52" s="28" t="s">
        <v>30</v>
      </c>
      <c r="C52" s="19" t="s">
        <v>24</v>
      </c>
      <c r="D52" s="33">
        <f>D280</f>
        <v>0</v>
      </c>
      <c r="E52" s="33">
        <f t="shared" ref="E52:G52" si="35">E280</f>
        <v>0</v>
      </c>
      <c r="F52" s="33">
        <f t="shared" si="35"/>
        <v>0</v>
      </c>
      <c r="G52" s="33">
        <f t="shared" si="35"/>
        <v>0</v>
      </c>
    </row>
    <row r="53" spans="2:7" ht="31.5" x14ac:dyDescent="0.25">
      <c r="B53" s="29" t="s">
        <v>31</v>
      </c>
      <c r="C53" s="30" t="s">
        <v>24</v>
      </c>
      <c r="D53" s="31">
        <v>108.4</v>
      </c>
      <c r="E53" s="31">
        <v>107.3</v>
      </c>
      <c r="F53" s="31">
        <v>105.3</v>
      </c>
      <c r="G53" s="31">
        <v>104.4</v>
      </c>
    </row>
    <row r="54" spans="2:7" ht="47.25" x14ac:dyDescent="0.25">
      <c r="B54" s="21" t="s">
        <v>14</v>
      </c>
      <c r="C54" s="9" t="s">
        <v>8</v>
      </c>
      <c r="D54" s="13" t="str">
        <f t="shared" ref="D54:F54" si="36">IF(Y54="","",Y54)</f>
        <v/>
      </c>
      <c r="E54" s="13" t="str">
        <f t="shared" si="36"/>
        <v/>
      </c>
      <c r="F54" s="13" t="str">
        <f t="shared" si="36"/>
        <v/>
      </c>
      <c r="G54" s="13">
        <v>45290</v>
      </c>
    </row>
    <row r="55" spans="2:7" ht="15.75" x14ac:dyDescent="0.25">
      <c r="B55" s="22" t="s">
        <v>26</v>
      </c>
      <c r="C55" s="19" t="s">
        <v>24</v>
      </c>
      <c r="D55" s="23" t="e">
        <f>ROUND(IF(#REF!="",0,IF(D54="",0,IF(#REF!,D54/#REF!*100,0))),1)</f>
        <v>#REF!</v>
      </c>
      <c r="E55" s="23">
        <f t="shared" ref="E55:G55" si="37">ROUND(IF(D54="",0,IF(E54="",0,IF(D54,E54/D54*100,0))),1)</f>
        <v>0</v>
      </c>
      <c r="F55" s="23">
        <f t="shared" si="37"/>
        <v>0</v>
      </c>
      <c r="G55" s="23">
        <f t="shared" si="37"/>
        <v>0</v>
      </c>
    </row>
    <row r="56" spans="2:7" ht="47.25" x14ac:dyDescent="0.25">
      <c r="B56" s="25" t="s">
        <v>33</v>
      </c>
      <c r="C56" s="9" t="s">
        <v>8</v>
      </c>
      <c r="D56" s="13" t="str">
        <f t="shared" si="31"/>
        <v/>
      </c>
      <c r="E56" s="13" t="str">
        <f t="shared" si="31"/>
        <v/>
      </c>
      <c r="F56" s="13" t="str">
        <f t="shared" si="31"/>
        <v/>
      </c>
      <c r="G56" s="13"/>
    </row>
    <row r="57" spans="2:7" ht="15.75" x14ac:dyDescent="0.25">
      <c r="B57" s="34" t="s">
        <v>15</v>
      </c>
      <c r="C57" s="9" t="s">
        <v>8</v>
      </c>
      <c r="D57" s="26" t="e">
        <f>ROUND(IF(D59="",IF(#REF!="",0,#REF!/100*D60),IF(D59,#REF!/100*D59/100*D60,#REF!/100*D60)),1)</f>
        <v>#REF!</v>
      </c>
      <c r="E57" s="26" t="e">
        <f>ROUND(IF(E59="",IF(D57="",0,D57/100*E60),IF(E59,D57/100*E59/100*E60,D57/100*E60)),1)</f>
        <v>#REF!</v>
      </c>
      <c r="F57" s="26" t="e">
        <f t="shared" ref="F57:G57" si="38">ROUND(IF(F59="",IF(E57="",0,E57/100*F60),IF(F59,E57/100*F59/100*F60,E57/100*F60)),1)</f>
        <v>#REF!</v>
      </c>
      <c r="G57" s="26" t="e">
        <f t="shared" si="38"/>
        <v>#REF!</v>
      </c>
    </row>
    <row r="58" spans="2:7" ht="15.75" x14ac:dyDescent="0.25">
      <c r="B58" s="22" t="s">
        <v>26</v>
      </c>
      <c r="C58" s="19" t="s">
        <v>24</v>
      </c>
      <c r="D58" s="23" t="e">
        <f>ROUND(IF(#REF!="",0,IF(D57="",0,IF(#REF!,D57/#REF!*100,0))),1)</f>
        <v>#REF!</v>
      </c>
      <c r="E58" s="23" t="e">
        <f t="shared" ref="E58:G58" si="39">ROUND(IF(D57="",0,IF(E57="",0,IF(D57,E57/D57*100,0))),1)</f>
        <v>#REF!</v>
      </c>
      <c r="F58" s="23" t="e">
        <f t="shared" si="39"/>
        <v>#REF!</v>
      </c>
      <c r="G58" s="23" t="e">
        <f t="shared" si="39"/>
        <v>#REF!</v>
      </c>
    </row>
    <row r="59" spans="2:7" ht="31.5" x14ac:dyDescent="0.25">
      <c r="B59" s="32" t="s">
        <v>34</v>
      </c>
      <c r="C59" s="19" t="s">
        <v>24</v>
      </c>
      <c r="D59" s="13">
        <v>101.7</v>
      </c>
      <c r="E59" s="13">
        <v>102.6</v>
      </c>
      <c r="F59" s="13">
        <v>103.1</v>
      </c>
      <c r="G59" s="13">
        <v>103.8</v>
      </c>
    </row>
    <row r="60" spans="2:7" ht="15.75" x14ac:dyDescent="0.25">
      <c r="B60" s="28" t="s">
        <v>30</v>
      </c>
      <c r="C60" s="19" t="s">
        <v>24</v>
      </c>
      <c r="D60" s="26">
        <f>D282</f>
        <v>0</v>
      </c>
      <c r="E60" s="26">
        <f t="shared" ref="E60:G60" si="40">E282</f>
        <v>0</v>
      </c>
      <c r="F60" s="26">
        <f t="shared" si="40"/>
        <v>0</v>
      </c>
      <c r="G60" s="26">
        <f t="shared" si="40"/>
        <v>0</v>
      </c>
    </row>
    <row r="61" spans="2:7" ht="31.5" x14ac:dyDescent="0.25">
      <c r="B61" s="29" t="s">
        <v>31</v>
      </c>
      <c r="C61" s="30" t="s">
        <v>24</v>
      </c>
      <c r="D61" s="31">
        <v>106.4</v>
      </c>
      <c r="E61" s="31">
        <v>105.6</v>
      </c>
      <c r="F61" s="31">
        <v>105.3</v>
      </c>
      <c r="G61" s="31">
        <v>104.5</v>
      </c>
    </row>
    <row r="62" spans="2:7" ht="15.75" x14ac:dyDescent="0.25">
      <c r="B62" s="34" t="s">
        <v>16</v>
      </c>
      <c r="C62" s="9" t="s">
        <v>8</v>
      </c>
      <c r="D62" s="26" t="e">
        <f>ROUND(IF(D64="",IF(#REF!="",0,#REF!/100*D65),IF(D64,#REF!/100*D64/100*D65,#REF!/100*D65)),1)</f>
        <v>#REF!</v>
      </c>
      <c r="E62" s="26" t="e">
        <f>ROUND(IF(E64="",IF(D62="",0,D62/100*E65),IF(E64,D62/100*E64/100*E65,D62/100*E65)),1)</f>
        <v>#REF!</v>
      </c>
      <c r="F62" s="26" t="e">
        <f t="shared" ref="F62:G62" si="41">ROUND(IF(F64="",IF(E62="",0,E62/100*F65),IF(F64,E62/100*F64/100*F65,E62/100*F65)),1)</f>
        <v>#REF!</v>
      </c>
      <c r="G62" s="26" t="e">
        <f t="shared" si="41"/>
        <v>#REF!</v>
      </c>
    </row>
    <row r="63" spans="2:7" ht="15.75" x14ac:dyDescent="0.25">
      <c r="B63" s="22" t="s">
        <v>26</v>
      </c>
      <c r="C63" s="19" t="s">
        <v>24</v>
      </c>
      <c r="D63" s="23" t="e">
        <f>ROUND(IF(#REF!="",0,IF(D62="",0,IF(#REF!,D62/#REF!*100,0))),1)</f>
        <v>#REF!</v>
      </c>
      <c r="E63" s="23" t="e">
        <f t="shared" ref="E63:G63" si="42">ROUND(IF(D62="",0,IF(E62="",0,IF(D62,E62/D62*100,0))),1)</f>
        <v>#REF!</v>
      </c>
      <c r="F63" s="23" t="e">
        <f t="shared" si="42"/>
        <v>#REF!</v>
      </c>
      <c r="G63" s="23" t="e">
        <f t="shared" si="42"/>
        <v>#REF!</v>
      </c>
    </row>
    <row r="64" spans="2:7" ht="31.5" x14ac:dyDescent="0.25">
      <c r="B64" s="32" t="s">
        <v>34</v>
      </c>
      <c r="C64" s="19" t="s">
        <v>24</v>
      </c>
      <c r="D64" s="13" t="str">
        <f t="shared" ref="D64:F69" si="43">IF(Y64="","",Y64)</f>
        <v/>
      </c>
      <c r="E64" s="13" t="str">
        <f t="shared" si="43"/>
        <v/>
      </c>
      <c r="F64" s="13" t="str">
        <f t="shared" si="43"/>
        <v/>
      </c>
      <c r="G64" s="13">
        <v>103</v>
      </c>
    </row>
    <row r="65" spans="2:7" ht="15.75" x14ac:dyDescent="0.25">
      <c r="B65" s="28" t="s">
        <v>30</v>
      </c>
      <c r="C65" s="19" t="s">
        <v>24</v>
      </c>
      <c r="D65" s="26">
        <f>D283</f>
        <v>0</v>
      </c>
      <c r="E65" s="26">
        <f t="shared" ref="E65:G65" si="44">E283</f>
        <v>0</v>
      </c>
      <c r="F65" s="26">
        <f t="shared" si="44"/>
        <v>0</v>
      </c>
      <c r="G65" s="26">
        <f t="shared" si="44"/>
        <v>0</v>
      </c>
    </row>
    <row r="66" spans="2:7" ht="31.5" x14ac:dyDescent="0.25">
      <c r="B66" s="29" t="s">
        <v>31</v>
      </c>
      <c r="C66" s="30" t="s">
        <v>24</v>
      </c>
      <c r="D66" s="31">
        <v>108.6</v>
      </c>
      <c r="E66" s="31">
        <v>107.3</v>
      </c>
      <c r="F66" s="31">
        <v>105.3</v>
      </c>
      <c r="G66" s="31">
        <v>104.4</v>
      </c>
    </row>
    <row r="67" spans="2:7" ht="15.75" x14ac:dyDescent="0.25">
      <c r="B67" s="21" t="s">
        <v>17</v>
      </c>
      <c r="C67" s="9" t="s">
        <v>8</v>
      </c>
      <c r="D67" s="26" t="e">
        <f>ROUND(IF(D69="",IF(#REF!="",0,#REF!/100*D70),IF(D69,#REF!/100*D69/100*D70,#REF!/100*D70)),1)</f>
        <v>#REF!</v>
      </c>
      <c r="E67" s="26" t="e">
        <f>ROUND(IF(E69="",IF(D67="",0,D67/100*E70),IF(E69,D67/100*E69/100*E70,D67/100*E70)),1)</f>
        <v>#REF!</v>
      </c>
      <c r="F67" s="26" t="e">
        <f t="shared" ref="F67:G67" si="45">ROUND(IF(F69="",IF(E67="",0,E67/100*F70),IF(F69,E67/100*F69/100*F70,E67/100*F70)),1)</f>
        <v>#REF!</v>
      </c>
      <c r="G67" s="26" t="e">
        <f t="shared" si="45"/>
        <v>#REF!</v>
      </c>
    </row>
    <row r="68" spans="2:7" ht="15.75" x14ac:dyDescent="0.25">
      <c r="B68" s="22" t="s">
        <v>26</v>
      </c>
      <c r="C68" s="19" t="s">
        <v>24</v>
      </c>
      <c r="D68" s="23" t="e">
        <f>ROUND(IF(#REF!="",0,IF(D67="",0,IF(#REF!,D67/#REF!*100,0))),1)</f>
        <v>#REF!</v>
      </c>
      <c r="E68" s="23" t="e">
        <f t="shared" ref="E68:G68" si="46">ROUND(IF(D67="",0,IF(E67="",0,IF(D67,E67/D67*100,0))),1)</f>
        <v>#REF!</v>
      </c>
      <c r="F68" s="23" t="e">
        <f t="shared" si="46"/>
        <v>#REF!</v>
      </c>
      <c r="G68" s="23" t="e">
        <f t="shared" si="46"/>
        <v>#REF!</v>
      </c>
    </row>
    <row r="69" spans="2:7" ht="47.25" x14ac:dyDescent="0.25">
      <c r="B69" s="35" t="s">
        <v>35</v>
      </c>
      <c r="C69" s="19" t="s">
        <v>24</v>
      </c>
      <c r="D69" s="13" t="str">
        <f t="shared" si="43"/>
        <v/>
      </c>
      <c r="E69" s="13" t="str">
        <f t="shared" si="43"/>
        <v/>
      </c>
      <c r="F69" s="13" t="str">
        <f t="shared" si="43"/>
        <v/>
      </c>
      <c r="G69" s="13"/>
    </row>
    <row r="70" spans="2:7" ht="15.75" x14ac:dyDescent="0.25">
      <c r="B70" s="28" t="s">
        <v>36</v>
      </c>
      <c r="C70" s="19" t="s">
        <v>24</v>
      </c>
      <c r="D70" s="33">
        <f>D284</f>
        <v>0</v>
      </c>
      <c r="E70" s="33">
        <f t="shared" ref="E70:G70" si="47">E284</f>
        <v>0</v>
      </c>
      <c r="F70" s="33">
        <f t="shared" si="47"/>
        <v>0</v>
      </c>
      <c r="G70" s="33">
        <f t="shared" si="47"/>
        <v>0</v>
      </c>
    </row>
    <row r="71" spans="2:7" ht="31.5" x14ac:dyDescent="0.25">
      <c r="B71" s="29" t="s">
        <v>31</v>
      </c>
      <c r="C71" s="30" t="s">
        <v>24</v>
      </c>
      <c r="D71" s="31">
        <v>107.3</v>
      </c>
      <c r="E71" s="31">
        <v>104.3</v>
      </c>
      <c r="F71" s="31">
        <v>104.2</v>
      </c>
      <c r="G71" s="31">
        <v>104.1</v>
      </c>
    </row>
    <row r="72" spans="2:7" ht="15.75" x14ac:dyDescent="0.25">
      <c r="B72" s="34" t="s">
        <v>18</v>
      </c>
      <c r="C72" s="9" t="s">
        <v>8</v>
      </c>
      <c r="D72" s="26" t="e">
        <f>ROUND(IF(D74="",IF(#REF!="",0,#REF!/100*D75),IF(D74,#REF!/100*D74/100*D75,#REF!/100*D75)),1)</f>
        <v>#REF!</v>
      </c>
      <c r="E72" s="26" t="e">
        <f>ROUND(IF(E74="",IF(D72="",0,D72/100*E75),IF(E74,D72/100*E74/100*E75,D72/100*E75)),1)</f>
        <v>#REF!</v>
      </c>
      <c r="F72" s="26" t="e">
        <f t="shared" ref="F72:G72" si="48">ROUND(IF(F74="",IF(E72="",0,E72/100*F75),IF(F74,E72/100*F74/100*F75,E72/100*F75)),1)</f>
        <v>#REF!</v>
      </c>
      <c r="G72" s="26" t="e">
        <f t="shared" si="48"/>
        <v>#REF!</v>
      </c>
    </row>
    <row r="73" spans="2:7" ht="15.75" x14ac:dyDescent="0.25">
      <c r="B73" s="22" t="s">
        <v>26</v>
      </c>
      <c r="C73" s="19" t="s">
        <v>24</v>
      </c>
      <c r="D73" s="23" t="e">
        <f>ROUND(IF(#REF!="",0,IF(D72="",0,IF(#REF!,D72/#REF!*100,0))),1)</f>
        <v>#REF!</v>
      </c>
      <c r="E73" s="23" t="e">
        <f t="shared" ref="E73:G73" si="49">ROUND(IF(D72="",0,IF(E72="",0,IF(D72,E72/D72*100,0))),1)</f>
        <v>#REF!</v>
      </c>
      <c r="F73" s="23" t="e">
        <f t="shared" si="49"/>
        <v>#REF!</v>
      </c>
      <c r="G73" s="23" t="e">
        <f t="shared" si="49"/>
        <v>#REF!</v>
      </c>
    </row>
    <row r="74" spans="2:7" ht="15.75" x14ac:dyDescent="0.25">
      <c r="B74" s="27" t="s">
        <v>29</v>
      </c>
      <c r="C74" s="19" t="s">
        <v>24</v>
      </c>
      <c r="D74" s="13" t="str">
        <f t="shared" ref="D74:F74" si="50">IF(Y74="","",Y74)</f>
        <v/>
      </c>
      <c r="E74" s="13" t="str">
        <f t="shared" si="50"/>
        <v/>
      </c>
      <c r="F74" s="13" t="str">
        <f t="shared" si="50"/>
        <v/>
      </c>
      <c r="G74" s="13"/>
    </row>
    <row r="75" spans="2:7" ht="15.75" x14ac:dyDescent="0.25">
      <c r="B75" s="28" t="s">
        <v>30</v>
      </c>
      <c r="C75" s="19" t="s">
        <v>24</v>
      </c>
      <c r="D75" s="33">
        <f>D285</f>
        <v>0</v>
      </c>
      <c r="E75" s="33">
        <f t="shared" ref="E75:G75" si="51">E285</f>
        <v>0</v>
      </c>
      <c r="F75" s="33">
        <f t="shared" si="51"/>
        <v>0</v>
      </c>
      <c r="G75" s="33">
        <f t="shared" si="51"/>
        <v>0</v>
      </c>
    </row>
    <row r="76" spans="2:7" ht="31.5" x14ac:dyDescent="0.25">
      <c r="B76" s="29" t="s">
        <v>31</v>
      </c>
      <c r="C76" s="30" t="s">
        <v>24</v>
      </c>
      <c r="D76" s="31">
        <v>106.6</v>
      </c>
      <c r="E76" s="31">
        <v>104.7</v>
      </c>
      <c r="F76" s="31">
        <v>104</v>
      </c>
      <c r="G76" s="31">
        <v>104.3</v>
      </c>
    </row>
    <row r="77" spans="2:7" ht="31.5" x14ac:dyDescent="0.25">
      <c r="B77" s="36" t="s">
        <v>37</v>
      </c>
      <c r="C77" s="9" t="s">
        <v>8</v>
      </c>
      <c r="D77" s="13">
        <f t="shared" ref="D77:G77" si="52">ROUND(SUM(D80,D82,D84,D86,D88,D90,D92,D94,D96,D98),1)</f>
        <v>0</v>
      </c>
      <c r="E77" s="13">
        <f t="shared" si="52"/>
        <v>0</v>
      </c>
      <c r="F77" s="13">
        <f t="shared" si="52"/>
        <v>0</v>
      </c>
      <c r="G77" s="13">
        <f t="shared" si="52"/>
        <v>0</v>
      </c>
    </row>
    <row r="78" spans="2:7" ht="15.75" x14ac:dyDescent="0.25">
      <c r="B78" s="37" t="s">
        <v>26</v>
      </c>
      <c r="C78" s="19" t="s">
        <v>24</v>
      </c>
      <c r="D78" s="23" t="e">
        <f>ROUND(IF(#REF!="",0,IF(D77="",0,IF(#REF!,D77/#REF!*100,0))),1)</f>
        <v>#REF!</v>
      </c>
      <c r="E78" s="23">
        <f t="shared" ref="E78:G78" si="53">ROUND(IF(D77="",0,IF(E77="",0,IF(D77,E77/D77*100,0))),1)</f>
        <v>0</v>
      </c>
      <c r="F78" s="23">
        <f t="shared" si="53"/>
        <v>0</v>
      </c>
      <c r="G78" s="23">
        <f t="shared" si="53"/>
        <v>0</v>
      </c>
    </row>
    <row r="79" spans="2:7" ht="94.5" x14ac:dyDescent="0.25">
      <c r="B79" s="38" t="s">
        <v>38</v>
      </c>
      <c r="C79" s="9" t="s">
        <v>8</v>
      </c>
      <c r="D79" s="16">
        <f t="shared" ref="D79:G79" si="54">ROUND(SUM(D80,D82,D84,D86,D88,D90,D92,D94,D96,D98),1)</f>
        <v>0</v>
      </c>
      <c r="E79" s="16">
        <f t="shared" si="54"/>
        <v>0</v>
      </c>
      <c r="F79" s="16">
        <f t="shared" si="54"/>
        <v>0</v>
      </c>
      <c r="G79" s="16">
        <f t="shared" si="54"/>
        <v>0</v>
      </c>
    </row>
    <row r="80" spans="2:7" ht="15.75" x14ac:dyDescent="0.25">
      <c r="B80" s="36" t="s">
        <v>9</v>
      </c>
      <c r="C80" s="9" t="s">
        <v>8</v>
      </c>
      <c r="D80" s="13" t="str">
        <f t="shared" ref="D80:F80" si="55">IF(Y80="","",Y80)</f>
        <v/>
      </c>
      <c r="E80" s="13" t="str">
        <f t="shared" si="55"/>
        <v/>
      </c>
      <c r="F80" s="13" t="str">
        <f t="shared" si="55"/>
        <v/>
      </c>
      <c r="G80" s="13"/>
    </row>
    <row r="81" spans="2:7" ht="15.75" x14ac:dyDescent="0.25">
      <c r="B81" s="37" t="s">
        <v>26</v>
      </c>
      <c r="C81" s="19" t="s">
        <v>24</v>
      </c>
      <c r="D81" s="23" t="e">
        <f>ROUND(IF(#REF!="",0,IF(D80="",0,IF(#REF!,D80/#REF!*100,0))),1)</f>
        <v>#REF!</v>
      </c>
      <c r="E81" s="23">
        <f t="shared" ref="E81:G81" si="56">ROUND(IF(D80="",0,IF(E80="",0,IF(D80,E80/D80*100,0))),1)</f>
        <v>0</v>
      </c>
      <c r="F81" s="23">
        <f t="shared" si="56"/>
        <v>0</v>
      </c>
      <c r="G81" s="23">
        <f t="shared" si="56"/>
        <v>0</v>
      </c>
    </row>
    <row r="82" spans="2:7" ht="15.75" x14ac:dyDescent="0.25">
      <c r="B82" s="36" t="s">
        <v>10</v>
      </c>
      <c r="C82" s="9" t="s">
        <v>8</v>
      </c>
      <c r="D82" s="13" t="str">
        <f t="shared" ref="D82:F82" si="57">IF(Y82="","",Y82)</f>
        <v/>
      </c>
      <c r="E82" s="13" t="str">
        <f t="shared" si="57"/>
        <v/>
      </c>
      <c r="F82" s="13" t="str">
        <f t="shared" si="57"/>
        <v/>
      </c>
      <c r="G82" s="13"/>
    </row>
    <row r="83" spans="2:7" ht="15.75" x14ac:dyDescent="0.25">
      <c r="B83" s="37" t="s">
        <v>26</v>
      </c>
      <c r="C83" s="19" t="s">
        <v>24</v>
      </c>
      <c r="D83" s="23" t="e">
        <f>ROUND(IF(#REF!="",0,IF(D82="",0,IF(#REF!,D82/#REF!*100,0))),1)</f>
        <v>#REF!</v>
      </c>
      <c r="E83" s="23">
        <f t="shared" ref="E83:G83" si="58">ROUND(IF(D82="",0,IF(E82="",0,IF(D82,E82/D82*100,0))),1)</f>
        <v>0</v>
      </c>
      <c r="F83" s="23">
        <f t="shared" si="58"/>
        <v>0</v>
      </c>
      <c r="G83" s="23">
        <f t="shared" si="58"/>
        <v>0</v>
      </c>
    </row>
    <row r="84" spans="2:7" ht="47.25" x14ac:dyDescent="0.25">
      <c r="B84" s="36" t="s">
        <v>11</v>
      </c>
      <c r="C84" s="9" t="s">
        <v>8</v>
      </c>
      <c r="D84" s="13" t="str">
        <f t="shared" ref="D84:F84" si="59">IF(Y84="","",Y84)</f>
        <v/>
      </c>
      <c r="E84" s="13" t="str">
        <f t="shared" si="59"/>
        <v/>
      </c>
      <c r="F84" s="13" t="str">
        <f t="shared" si="59"/>
        <v/>
      </c>
      <c r="G84" s="13"/>
    </row>
    <row r="85" spans="2:7" ht="15.75" x14ac:dyDescent="0.25">
      <c r="B85" s="37" t="s">
        <v>26</v>
      </c>
      <c r="C85" s="19" t="s">
        <v>24</v>
      </c>
      <c r="D85" s="23" t="e">
        <f>ROUND(IF(#REF!="",0,IF(D84="",0,IF(#REF!,D84/#REF!*100,0))),1)</f>
        <v>#REF!</v>
      </c>
      <c r="E85" s="23">
        <f t="shared" ref="E85:G85" si="60">ROUND(IF(D84="",0,IF(E84="",0,IF(D84,E84/D84*100,0))),1)</f>
        <v>0</v>
      </c>
      <c r="F85" s="23">
        <f t="shared" si="60"/>
        <v>0</v>
      </c>
      <c r="G85" s="23">
        <f t="shared" si="60"/>
        <v>0</v>
      </c>
    </row>
    <row r="86" spans="2:7" ht="63" x14ac:dyDescent="0.25">
      <c r="B86" s="36" t="s">
        <v>12</v>
      </c>
      <c r="C86" s="9" t="s">
        <v>8</v>
      </c>
      <c r="D86" s="13" t="str">
        <f t="shared" ref="D86:F86" si="61">IF(Y86="","",Y86)</f>
        <v/>
      </c>
      <c r="E86" s="13" t="str">
        <f t="shared" si="61"/>
        <v/>
      </c>
      <c r="F86" s="13" t="str">
        <f t="shared" si="61"/>
        <v/>
      </c>
      <c r="G86" s="13"/>
    </row>
    <row r="87" spans="2:7" ht="15.75" x14ac:dyDescent="0.25">
      <c r="B87" s="37" t="s">
        <v>26</v>
      </c>
      <c r="C87" s="19" t="s">
        <v>24</v>
      </c>
      <c r="D87" s="23" t="e">
        <f>ROUND(IF(#REF!="",0,IF(D86="",0,IF(#REF!,D86/#REF!*100,0))),1)</f>
        <v>#REF!</v>
      </c>
      <c r="E87" s="23">
        <f t="shared" ref="E87:G87" si="62">ROUND(IF(D86="",0,IF(E86="",0,IF(D86,E86/D86*100,0))),1)</f>
        <v>0</v>
      </c>
      <c r="F87" s="23">
        <f t="shared" si="62"/>
        <v>0</v>
      </c>
      <c r="G87" s="23">
        <f t="shared" si="62"/>
        <v>0</v>
      </c>
    </row>
    <row r="88" spans="2:7" ht="31.5" x14ac:dyDescent="0.25">
      <c r="B88" s="36" t="s">
        <v>13</v>
      </c>
      <c r="C88" s="9" t="s">
        <v>8</v>
      </c>
      <c r="D88" s="13" t="str">
        <f t="shared" ref="D88:F88" si="63">IF(Y88="","",Y88)</f>
        <v/>
      </c>
      <c r="E88" s="13" t="str">
        <f t="shared" si="63"/>
        <v/>
      </c>
      <c r="F88" s="13" t="str">
        <f t="shared" si="63"/>
        <v/>
      </c>
      <c r="G88" s="13"/>
    </row>
    <row r="89" spans="2:7" ht="15.75" x14ac:dyDescent="0.25">
      <c r="B89" s="39" t="s">
        <v>26</v>
      </c>
      <c r="C89" s="19" t="s">
        <v>24</v>
      </c>
      <c r="D89" s="23" t="e">
        <f>ROUND(IF(#REF!="",0,IF(D88="",0,IF(#REF!,D88/#REF!*100,0))),1)</f>
        <v>#REF!</v>
      </c>
      <c r="E89" s="23">
        <f t="shared" ref="E89:G89" si="64">ROUND(IF(D88="",0,IF(E88="",0,IF(D88,E88/D88*100,0))),1)</f>
        <v>0</v>
      </c>
      <c r="F89" s="23">
        <f t="shared" si="64"/>
        <v>0</v>
      </c>
      <c r="G89" s="23">
        <f t="shared" si="64"/>
        <v>0</v>
      </c>
    </row>
    <row r="90" spans="2:7" ht="47.25" x14ac:dyDescent="0.25">
      <c r="B90" s="36" t="s">
        <v>14</v>
      </c>
      <c r="C90" s="9" t="s">
        <v>8</v>
      </c>
      <c r="D90" s="13"/>
      <c r="E90" s="13" t="str">
        <f t="shared" ref="E90:F90" si="65">IF(Z90="","",Z90)</f>
        <v/>
      </c>
      <c r="F90" s="13" t="str">
        <f t="shared" si="65"/>
        <v/>
      </c>
      <c r="G90" s="13"/>
    </row>
    <row r="91" spans="2:7" ht="15.75" x14ac:dyDescent="0.25">
      <c r="B91" s="37" t="s">
        <v>26</v>
      </c>
      <c r="C91" s="19" t="s">
        <v>24</v>
      </c>
      <c r="D91" s="23" t="e">
        <f>ROUND(IF(#REF!="",0,IF(D90="",0,IF(#REF!,D90/#REF!*100,0))),1)</f>
        <v>#REF!</v>
      </c>
      <c r="E91" s="23">
        <f t="shared" ref="E91:G91" si="66">ROUND(IF(D90="",0,IF(E90="",0,IF(D90,E90/D90*100,0))),1)</f>
        <v>0</v>
      </c>
      <c r="F91" s="23">
        <f t="shared" si="66"/>
        <v>0</v>
      </c>
      <c r="G91" s="23">
        <f t="shared" si="66"/>
        <v>0</v>
      </c>
    </row>
    <row r="92" spans="2:7" ht="15.75" x14ac:dyDescent="0.25">
      <c r="B92" s="36" t="s">
        <v>15</v>
      </c>
      <c r="C92" s="9" t="s">
        <v>8</v>
      </c>
      <c r="D92" s="13" t="str">
        <f t="shared" ref="D92:F92" si="67">IF(Y92="","",Y92)</f>
        <v/>
      </c>
      <c r="E92" s="13" t="str">
        <f t="shared" si="67"/>
        <v/>
      </c>
      <c r="F92" s="13" t="str">
        <f t="shared" si="67"/>
        <v/>
      </c>
      <c r="G92" s="13"/>
    </row>
    <row r="93" spans="2:7" ht="15.75" x14ac:dyDescent="0.25">
      <c r="B93" s="37" t="s">
        <v>26</v>
      </c>
      <c r="C93" s="19" t="s">
        <v>24</v>
      </c>
      <c r="D93" s="23" t="e">
        <f>ROUND(IF(#REF!="",0,IF(D92="",0,IF(#REF!,D92/#REF!*100,0))),1)</f>
        <v>#REF!</v>
      </c>
      <c r="E93" s="23">
        <f t="shared" ref="E93:G93" si="68">ROUND(IF(D92="",0,IF(E92="",0,IF(D92,E92/D92*100,0))),1)</f>
        <v>0</v>
      </c>
      <c r="F93" s="23">
        <f t="shared" si="68"/>
        <v>0</v>
      </c>
      <c r="G93" s="23">
        <f t="shared" si="68"/>
        <v>0</v>
      </c>
    </row>
    <row r="94" spans="2:7" ht="15.75" x14ac:dyDescent="0.25">
      <c r="B94" s="36" t="s">
        <v>16</v>
      </c>
      <c r="C94" s="9" t="s">
        <v>8</v>
      </c>
      <c r="D94" s="13" t="str">
        <f t="shared" ref="D94:F94" si="69">IF(Y94="","",Y94)</f>
        <v/>
      </c>
      <c r="E94" s="13" t="str">
        <f t="shared" si="69"/>
        <v/>
      </c>
      <c r="F94" s="13" t="str">
        <f t="shared" si="69"/>
        <v/>
      </c>
      <c r="G94" s="13"/>
    </row>
    <row r="95" spans="2:7" ht="15.75" x14ac:dyDescent="0.25">
      <c r="B95" s="37" t="s">
        <v>26</v>
      </c>
      <c r="C95" s="19" t="s">
        <v>24</v>
      </c>
      <c r="D95" s="23" t="e">
        <f>ROUND(IF(#REF!="",0,IF(D94="",0,IF(#REF!,D94/#REF!*100,0))),1)</f>
        <v>#REF!</v>
      </c>
      <c r="E95" s="23">
        <f t="shared" ref="E95:G95" si="70">ROUND(IF(D94="",0,IF(E94="",0,IF(D94,E94/D94*100,0))),1)</f>
        <v>0</v>
      </c>
      <c r="F95" s="23">
        <f t="shared" si="70"/>
        <v>0</v>
      </c>
      <c r="G95" s="23">
        <f t="shared" si="70"/>
        <v>0</v>
      </c>
    </row>
    <row r="96" spans="2:7" ht="15.75" x14ac:dyDescent="0.25">
      <c r="B96" s="36" t="s">
        <v>17</v>
      </c>
      <c r="C96" s="9" t="s">
        <v>8</v>
      </c>
      <c r="D96" s="13" t="str">
        <f t="shared" ref="D96:F96" si="71">IF(Y96="","",Y96)</f>
        <v/>
      </c>
      <c r="E96" s="13" t="str">
        <f t="shared" si="71"/>
        <v/>
      </c>
      <c r="F96" s="13" t="str">
        <f t="shared" si="71"/>
        <v/>
      </c>
      <c r="G96" s="13"/>
    </row>
    <row r="97" spans="2:7" ht="15.75" x14ac:dyDescent="0.25">
      <c r="B97" s="37" t="s">
        <v>26</v>
      </c>
      <c r="C97" s="19" t="s">
        <v>24</v>
      </c>
      <c r="D97" s="23" t="e">
        <f>ROUND(IF(#REF!="",0,IF(D96="",0,IF(#REF!,D96/#REF!*100,0))),1)</f>
        <v>#REF!</v>
      </c>
      <c r="E97" s="23">
        <f t="shared" ref="E97:G97" si="72">ROUND(IF(D96="",0,IF(E96="",0,IF(D96,E96/D96*100,0))),1)</f>
        <v>0</v>
      </c>
      <c r="F97" s="23">
        <f t="shared" si="72"/>
        <v>0</v>
      </c>
      <c r="G97" s="23">
        <f t="shared" si="72"/>
        <v>0</v>
      </c>
    </row>
    <row r="98" spans="2:7" ht="15.75" x14ac:dyDescent="0.25">
      <c r="B98" s="40" t="s">
        <v>18</v>
      </c>
      <c r="C98" s="9" t="s">
        <v>8</v>
      </c>
      <c r="D98" s="13" t="str">
        <f t="shared" ref="D98:F98" si="73">IF(Y98="","",Y98)</f>
        <v/>
      </c>
      <c r="E98" s="13" t="str">
        <f t="shared" si="73"/>
        <v/>
      </c>
      <c r="F98" s="13" t="str">
        <f t="shared" si="73"/>
        <v/>
      </c>
      <c r="G98" s="13"/>
    </row>
    <row r="99" spans="2:7" ht="15.75" x14ac:dyDescent="0.25">
      <c r="B99" s="37" t="s">
        <v>26</v>
      </c>
      <c r="C99" s="19" t="s">
        <v>24</v>
      </c>
      <c r="D99" s="23" t="e">
        <f>ROUND(IF(#REF!="",0,IF(D98="",0,IF(#REF!,D98/#REF!*100,0))),1)</f>
        <v>#REF!</v>
      </c>
      <c r="E99" s="23">
        <f t="shared" ref="E99:G99" si="74">ROUND(IF(D98="",0,IF(E98="",0,IF(D98,E98/D98*100,0))),1)</f>
        <v>0</v>
      </c>
      <c r="F99" s="23">
        <f t="shared" si="74"/>
        <v>0</v>
      </c>
      <c r="G99" s="23">
        <f t="shared" si="74"/>
        <v>0</v>
      </c>
    </row>
    <row r="100" spans="2:7" ht="15.75" x14ac:dyDescent="0.25">
      <c r="B100" s="41"/>
      <c r="C100" s="42"/>
      <c r="D100" s="43"/>
      <c r="E100" s="43"/>
      <c r="F100" s="43"/>
      <c r="G100" s="43"/>
    </row>
    <row r="101" spans="2:7" ht="15.75" x14ac:dyDescent="0.25">
      <c r="B101" s="1"/>
      <c r="C101" s="1"/>
      <c r="D101" s="3"/>
      <c r="E101" s="44"/>
      <c r="F101" s="4"/>
      <c r="G101" s="2" t="s">
        <v>39</v>
      </c>
    </row>
    <row r="102" spans="2:7" ht="15.75" x14ac:dyDescent="0.25">
      <c r="B102" s="127" t="s">
        <v>40</v>
      </c>
      <c r="C102" s="127"/>
      <c r="D102" s="127"/>
      <c r="E102" s="127"/>
      <c r="F102" s="127"/>
      <c r="G102" s="127"/>
    </row>
    <row r="103" spans="2:7" ht="15.75" x14ac:dyDescent="0.25">
      <c r="B103" s="126" t="s">
        <v>1</v>
      </c>
      <c r="C103" s="126"/>
      <c r="D103" s="126"/>
      <c r="E103" s="126"/>
      <c r="F103" s="126"/>
      <c r="G103" s="126"/>
    </row>
    <row r="104" spans="2:7" ht="15.75" x14ac:dyDescent="0.25">
      <c r="B104" s="1"/>
      <c r="C104" s="1"/>
      <c r="D104" s="2"/>
      <c r="E104" s="3"/>
      <c r="F104" s="4"/>
      <c r="G104" s="5" t="s">
        <v>2</v>
      </c>
    </row>
    <row r="105" spans="2:7" ht="15.75" x14ac:dyDescent="0.25">
      <c r="B105" s="130" t="s">
        <v>3</v>
      </c>
      <c r="C105" s="132" t="s">
        <v>4</v>
      </c>
      <c r="D105" s="6">
        <v>2024</v>
      </c>
      <c r="E105" s="6">
        <v>2025</v>
      </c>
      <c r="F105" s="6">
        <v>2026</v>
      </c>
      <c r="G105" s="6">
        <v>2027</v>
      </c>
    </row>
    <row r="106" spans="2:7" ht="15.75" x14ac:dyDescent="0.25">
      <c r="B106" s="131"/>
      <c r="C106" s="133"/>
      <c r="D106" s="7" t="s">
        <v>5</v>
      </c>
      <c r="E106" s="7" t="s">
        <v>6</v>
      </c>
      <c r="F106" s="7" t="s">
        <v>6</v>
      </c>
      <c r="G106" s="7" t="s">
        <v>6</v>
      </c>
    </row>
    <row r="107" spans="2:7" ht="31.5" x14ac:dyDescent="0.25">
      <c r="B107" s="8" t="s">
        <v>7</v>
      </c>
      <c r="C107" s="9" t="s">
        <v>8</v>
      </c>
      <c r="D107" s="45" t="e">
        <f t="shared" ref="D107:G107" si="75">ROUND(IF(D118="",0,D118)-IF(D171="",0,D171),1)</f>
        <v>#REF!</v>
      </c>
      <c r="E107" s="45" t="e">
        <f t="shared" si="75"/>
        <v>#REF!</v>
      </c>
      <c r="F107" s="45" t="e">
        <f t="shared" si="75"/>
        <v>#REF!</v>
      </c>
      <c r="G107" s="45" t="e">
        <f t="shared" si="75"/>
        <v>#REF!</v>
      </c>
    </row>
    <row r="108" spans="2:7" ht="15.75" x14ac:dyDescent="0.25">
      <c r="B108" s="11" t="s">
        <v>9</v>
      </c>
      <c r="C108" s="9" t="s">
        <v>8</v>
      </c>
      <c r="D108" s="45" t="e">
        <f t="shared" ref="D108:G108" si="76">ROUND(IF(D123="",0,D123)-IF(D174="",0,D174),1)</f>
        <v>#REF!</v>
      </c>
      <c r="E108" s="45" t="e">
        <f t="shared" si="76"/>
        <v>#REF!</v>
      </c>
      <c r="F108" s="45" t="e">
        <f t="shared" si="76"/>
        <v>#REF!</v>
      </c>
      <c r="G108" s="45" t="e">
        <f t="shared" si="76"/>
        <v>#REF!</v>
      </c>
    </row>
    <row r="109" spans="2:7" ht="31.5" x14ac:dyDescent="0.25">
      <c r="B109" s="11" t="s">
        <v>10</v>
      </c>
      <c r="C109" s="9" t="s">
        <v>8</v>
      </c>
      <c r="D109" s="45" t="e">
        <f t="shared" ref="D109:G109" si="77">ROUND(IF(D128="",0,D128)-IF(D176="",0,D176),1)</f>
        <v>#REF!</v>
      </c>
      <c r="E109" s="45" t="e">
        <f t="shared" si="77"/>
        <v>#REF!</v>
      </c>
      <c r="F109" s="45" t="e">
        <f t="shared" si="77"/>
        <v>#REF!</v>
      </c>
      <c r="G109" s="45" t="e">
        <f t="shared" si="77"/>
        <v>#REF!</v>
      </c>
    </row>
    <row r="110" spans="2:7" ht="47.25" x14ac:dyDescent="0.25">
      <c r="B110" s="11" t="s">
        <v>11</v>
      </c>
      <c r="C110" s="9" t="s">
        <v>8</v>
      </c>
      <c r="D110" s="45" t="e">
        <f t="shared" ref="D110:G110" si="78">ROUND(IF(D133="",0,D133)-IF(D178="",0,D178),1)</f>
        <v>#REF!</v>
      </c>
      <c r="E110" s="45" t="e">
        <f t="shared" si="78"/>
        <v>#REF!</v>
      </c>
      <c r="F110" s="45" t="e">
        <f t="shared" si="78"/>
        <v>#REF!</v>
      </c>
      <c r="G110" s="45" t="e">
        <f t="shared" si="78"/>
        <v>#REF!</v>
      </c>
    </row>
    <row r="111" spans="2:7" ht="94.5" x14ac:dyDescent="0.25">
      <c r="B111" s="11" t="s">
        <v>12</v>
      </c>
      <c r="C111" s="9" t="s">
        <v>8</v>
      </c>
      <c r="D111" s="45" t="e">
        <f t="shared" ref="D111:G111" si="79">ROUND(IF(D138="",0,D138)-IF(D180="",0,D180),1)</f>
        <v>#REF!</v>
      </c>
      <c r="E111" s="45" t="e">
        <f t="shared" si="79"/>
        <v>#REF!</v>
      </c>
      <c r="F111" s="45" t="e">
        <f t="shared" si="79"/>
        <v>#REF!</v>
      </c>
      <c r="G111" s="45" t="e">
        <f t="shared" si="79"/>
        <v>#REF!</v>
      </c>
    </row>
    <row r="112" spans="2:7" ht="31.5" x14ac:dyDescent="0.25">
      <c r="B112" s="11" t="s">
        <v>13</v>
      </c>
      <c r="C112" s="9" t="s">
        <v>8</v>
      </c>
      <c r="D112" s="45" t="e">
        <f t="shared" ref="D112:G112" si="80">ROUND(IF(D143="",0,D143)-IF(D182="",0,D182),1)</f>
        <v>#REF!</v>
      </c>
      <c r="E112" s="45" t="e">
        <f t="shared" si="80"/>
        <v>#REF!</v>
      </c>
      <c r="F112" s="45" t="e">
        <f t="shared" si="80"/>
        <v>#REF!</v>
      </c>
      <c r="G112" s="45" t="e">
        <f t="shared" si="80"/>
        <v>#REF!</v>
      </c>
    </row>
    <row r="113" spans="2:7" ht="47.25" x14ac:dyDescent="0.25">
      <c r="B113" s="11" t="s">
        <v>14</v>
      </c>
      <c r="C113" s="9" t="s">
        <v>8</v>
      </c>
      <c r="D113" s="45">
        <f t="shared" ref="D113:G113" si="81">ROUND(IF(D148="",0,D148)-IF(D184="",0,D184),1)</f>
        <v>104960</v>
      </c>
      <c r="E113" s="45">
        <f t="shared" si="81"/>
        <v>112030</v>
      </c>
      <c r="F113" s="45">
        <f t="shared" si="81"/>
        <v>120220</v>
      </c>
      <c r="G113" s="45">
        <f t="shared" si="81"/>
        <v>130310</v>
      </c>
    </row>
    <row r="114" spans="2:7" ht="15.75" x14ac:dyDescent="0.25">
      <c r="B114" s="11" t="s">
        <v>15</v>
      </c>
      <c r="C114" s="9" t="s">
        <v>8</v>
      </c>
      <c r="D114" s="45" t="e">
        <f t="shared" ref="D114:G114" si="82">ROUND(IF(D151="",0,D151)-IF(D186="",0,D186),1)</f>
        <v>#REF!</v>
      </c>
      <c r="E114" s="45" t="e">
        <f t="shared" si="82"/>
        <v>#REF!</v>
      </c>
      <c r="F114" s="45" t="e">
        <f t="shared" si="82"/>
        <v>#REF!</v>
      </c>
      <c r="G114" s="45" t="e">
        <f t="shared" si="82"/>
        <v>#REF!</v>
      </c>
    </row>
    <row r="115" spans="2:7" ht="15.75" x14ac:dyDescent="0.25">
      <c r="B115" s="11" t="s">
        <v>16</v>
      </c>
      <c r="C115" s="9" t="s">
        <v>8</v>
      </c>
      <c r="D115" s="45" t="e">
        <f t="shared" ref="D115:G115" si="83">ROUND(IF(D156="",0,D156)-IF(D188="",0,D188),1)</f>
        <v>#REF!</v>
      </c>
      <c r="E115" s="45" t="e">
        <f t="shared" si="83"/>
        <v>#REF!</v>
      </c>
      <c r="F115" s="45" t="e">
        <f t="shared" si="83"/>
        <v>#REF!</v>
      </c>
      <c r="G115" s="45" t="e">
        <f t="shared" si="83"/>
        <v>#REF!</v>
      </c>
    </row>
    <row r="116" spans="2:7" ht="15.75" x14ac:dyDescent="0.25">
      <c r="B116" s="11" t="s">
        <v>17</v>
      </c>
      <c r="C116" s="9" t="s">
        <v>8</v>
      </c>
      <c r="D116" s="45" t="e">
        <f t="shared" ref="D116:G116" si="84">ROUND(IF(D161="",0,D161)-IF(D190="",0,D190),1)</f>
        <v>#REF!</v>
      </c>
      <c r="E116" s="45" t="e">
        <f t="shared" si="84"/>
        <v>#REF!</v>
      </c>
      <c r="F116" s="45" t="e">
        <f t="shared" si="84"/>
        <v>#REF!</v>
      </c>
      <c r="G116" s="45" t="e">
        <f t="shared" si="84"/>
        <v>#REF!</v>
      </c>
    </row>
    <row r="117" spans="2:7" ht="15.75" x14ac:dyDescent="0.25">
      <c r="B117" s="11" t="s">
        <v>18</v>
      </c>
      <c r="C117" s="9" t="s">
        <v>8</v>
      </c>
      <c r="D117" s="45" t="e">
        <f t="shared" ref="D117:G117" si="85">ROUND(IF(D166="",0,D166)-IF(D192="",0,D192),1)</f>
        <v>#REF!</v>
      </c>
      <c r="E117" s="45" t="e">
        <f t="shared" si="85"/>
        <v>#REF!</v>
      </c>
      <c r="F117" s="45" t="e">
        <f t="shared" si="85"/>
        <v>#REF!</v>
      </c>
      <c r="G117" s="45" t="e">
        <f t="shared" si="85"/>
        <v>#REF!</v>
      </c>
    </row>
    <row r="118" spans="2:7" ht="31.5" x14ac:dyDescent="0.25">
      <c r="B118" s="21" t="s">
        <v>25</v>
      </c>
      <c r="C118" s="9" t="s">
        <v>8</v>
      </c>
      <c r="D118" s="13" t="e">
        <f t="shared" ref="D118:G118" si="86">ROUND(SUM(D123,D128,D133,D138,D143,D148,D151,D156,D161,D166),1)</f>
        <v>#REF!</v>
      </c>
      <c r="E118" s="13" t="e">
        <f t="shared" si="86"/>
        <v>#REF!</v>
      </c>
      <c r="F118" s="13" t="e">
        <f t="shared" si="86"/>
        <v>#REF!</v>
      </c>
      <c r="G118" s="13" t="e">
        <f t="shared" si="86"/>
        <v>#REF!</v>
      </c>
    </row>
    <row r="119" spans="2:7" ht="15.75" x14ac:dyDescent="0.25">
      <c r="B119" s="22" t="s">
        <v>26</v>
      </c>
      <c r="C119" s="19" t="s">
        <v>24</v>
      </c>
      <c r="D119" s="23" t="e">
        <f>ROUND(IF(#REF!="",0,IF(D118="",0,IF(#REF!,D118/#REF!*100,0))),1)</f>
        <v>#REF!</v>
      </c>
      <c r="E119" s="23" t="e">
        <f t="shared" ref="E119:G119" si="87">ROUND(IF(D118="",0,IF(E118="",0,IF(D118,E118/D118*100,0))),1)</f>
        <v>#REF!</v>
      </c>
      <c r="F119" s="23" t="e">
        <f t="shared" si="87"/>
        <v>#REF!</v>
      </c>
      <c r="G119" s="23" t="e">
        <f t="shared" si="87"/>
        <v>#REF!</v>
      </c>
    </row>
    <row r="120" spans="2:7" ht="47.25" x14ac:dyDescent="0.25">
      <c r="B120" s="24" t="s">
        <v>27</v>
      </c>
      <c r="C120" s="9" t="s">
        <v>8</v>
      </c>
      <c r="D120" s="16" t="e">
        <f t="shared" ref="D120:G120" si="88">ROUND(IF(D118="",0,D118)-IF(D148="",0,D148),1)</f>
        <v>#REF!</v>
      </c>
      <c r="E120" s="16" t="e">
        <f t="shared" si="88"/>
        <v>#REF!</v>
      </c>
      <c r="F120" s="16" t="e">
        <f t="shared" si="88"/>
        <v>#REF!</v>
      </c>
      <c r="G120" s="16" t="e">
        <f t="shared" si="88"/>
        <v>#REF!</v>
      </c>
    </row>
    <row r="121" spans="2:7" ht="15.75" x14ac:dyDescent="0.25">
      <c r="B121" s="25" t="s">
        <v>26</v>
      </c>
      <c r="C121" s="19" t="s">
        <v>24</v>
      </c>
      <c r="D121" s="23" t="e">
        <f>ROUND(IF(#REF!="",0,IF(D120="",0,IF(#REF!,D120/#REF!*100,0))),1)</f>
        <v>#REF!</v>
      </c>
      <c r="E121" s="23" t="e">
        <f t="shared" ref="E121:G121" si="89">ROUND(IF(D120="",0,IF(E120="",0,IF(D120,E120/D120*100,0))),1)</f>
        <v>#REF!</v>
      </c>
      <c r="F121" s="23" t="e">
        <f t="shared" si="89"/>
        <v>#REF!</v>
      </c>
      <c r="G121" s="23" t="e">
        <f t="shared" si="89"/>
        <v>#REF!</v>
      </c>
    </row>
    <row r="122" spans="2:7" ht="94.5" x14ac:dyDescent="0.25">
      <c r="B122" s="24" t="s">
        <v>41</v>
      </c>
      <c r="C122" s="9" t="s">
        <v>8</v>
      </c>
      <c r="D122" s="16" t="e">
        <f t="shared" ref="D122:G122" si="90">ROUND(SUM(D123,D128,D133,D138,D143,D148,D151,D156,D161,D166),1)</f>
        <v>#REF!</v>
      </c>
      <c r="E122" s="16" t="e">
        <f t="shared" si="90"/>
        <v>#REF!</v>
      </c>
      <c r="F122" s="16" t="e">
        <f t="shared" si="90"/>
        <v>#REF!</v>
      </c>
      <c r="G122" s="16" t="e">
        <f t="shared" si="90"/>
        <v>#REF!</v>
      </c>
    </row>
    <row r="123" spans="2:7" ht="15.75" x14ac:dyDescent="0.25">
      <c r="B123" s="21" t="s">
        <v>9</v>
      </c>
      <c r="C123" s="9" t="s">
        <v>8</v>
      </c>
      <c r="D123" s="26" t="e">
        <f>ROUND(IF(D125="",IF(#REF!="",0,#REF!/100*D126),IF(D125,#REF!/100*D125/100*D126,#REF!/100*D126)),1)</f>
        <v>#REF!</v>
      </c>
      <c r="E123" s="26" t="e">
        <f>ROUND(IF(E125="",IF(D123="",0,D123/100*E126),IF(E125,D123/100*E125/100*E126,D123/100*E126)),1)</f>
        <v>#REF!</v>
      </c>
      <c r="F123" s="26" t="e">
        <f t="shared" ref="F123:G123" si="91">ROUND(IF(F125="",IF(E123="",0,E123/100*F126),IF(F125,E123/100*F125/100*F126,E123/100*F126)),1)</f>
        <v>#REF!</v>
      </c>
      <c r="G123" s="26" t="e">
        <f t="shared" si="91"/>
        <v>#REF!</v>
      </c>
    </row>
    <row r="124" spans="2:7" ht="15.75" x14ac:dyDescent="0.25">
      <c r="B124" s="22" t="s">
        <v>26</v>
      </c>
      <c r="C124" s="19" t="s">
        <v>24</v>
      </c>
      <c r="D124" s="23" t="e">
        <f>ROUND(IF(#REF!="",0,IF(D123="",0,IF(#REF!,D123/#REF!*100,0))),1)</f>
        <v>#REF!</v>
      </c>
      <c r="E124" s="23" t="e">
        <f t="shared" ref="E124:G124" si="92">ROUND(IF(D123="",0,IF(E123="",0,IF(D123,E123/D123*100,0))),1)</f>
        <v>#REF!</v>
      </c>
      <c r="F124" s="23" t="e">
        <f t="shared" si="92"/>
        <v>#REF!</v>
      </c>
      <c r="G124" s="23" t="e">
        <f t="shared" si="92"/>
        <v>#REF!</v>
      </c>
    </row>
    <row r="125" spans="2:7" ht="15.75" x14ac:dyDescent="0.25">
      <c r="B125" s="27" t="s">
        <v>29</v>
      </c>
      <c r="C125" s="19" t="s">
        <v>24</v>
      </c>
      <c r="D125" s="13" t="str">
        <f t="shared" ref="D125:F168" si="93">IF(Y125="","",Y125)</f>
        <v/>
      </c>
      <c r="E125" s="13" t="str">
        <f t="shared" si="93"/>
        <v/>
      </c>
      <c r="F125" s="13" t="str">
        <f t="shared" si="93"/>
        <v/>
      </c>
      <c r="G125" s="13">
        <v>106.1</v>
      </c>
    </row>
    <row r="126" spans="2:7" ht="15.75" x14ac:dyDescent="0.25">
      <c r="B126" s="28" t="s">
        <v>30</v>
      </c>
      <c r="C126" s="19" t="s">
        <v>24</v>
      </c>
      <c r="D126" s="26" t="str">
        <f>D276</f>
        <v>Преды-дущий год</v>
      </c>
      <c r="E126" s="26" t="str">
        <f t="shared" ref="E126:G126" si="94">E276</f>
        <v>Текущий год</v>
      </c>
      <c r="F126" s="26" t="str">
        <f t="shared" si="94"/>
        <v>Прогонозируемый период</v>
      </c>
      <c r="G126" s="26">
        <f t="shared" si="94"/>
        <v>0</v>
      </c>
    </row>
    <row r="127" spans="2:7" ht="31.5" x14ac:dyDescent="0.25">
      <c r="B127" s="29" t="s">
        <v>31</v>
      </c>
      <c r="C127" s="30" t="s">
        <v>24</v>
      </c>
      <c r="D127" s="31">
        <v>111.6</v>
      </c>
      <c r="E127" s="31">
        <v>104.8</v>
      </c>
      <c r="F127" s="31">
        <v>102.6</v>
      </c>
      <c r="G127" s="31">
        <v>102.5</v>
      </c>
    </row>
    <row r="128" spans="2:7" ht="15.75" x14ac:dyDescent="0.25">
      <c r="B128" s="21" t="s">
        <v>10</v>
      </c>
      <c r="C128" s="9" t="s">
        <v>8</v>
      </c>
      <c r="D128" s="26" t="e">
        <f>ROUND(IF(D130="",IF(#REF!="",0,#REF!/100*D131),IF(D130,#REF!/100*D130/100*D131,#REF!/100*D131)),1)</f>
        <v>#REF!</v>
      </c>
      <c r="E128" s="26" t="e">
        <f>ROUND(IF(E130="",IF(D128="",0,D128/100*E131),IF(E130,D128/100*E130/100*E131,D128/100*E131)),1)</f>
        <v>#REF!</v>
      </c>
      <c r="F128" s="26" t="e">
        <f t="shared" ref="F128:G128" si="95">ROUND(IF(F130="",IF(E128="",0,E128/100*F131),IF(F130,E128/100*F130/100*F131,E128/100*F131)),1)</f>
        <v>#REF!</v>
      </c>
      <c r="G128" s="26" t="e">
        <f t="shared" si="95"/>
        <v>#REF!</v>
      </c>
    </row>
    <row r="129" spans="2:7" ht="15.75" x14ac:dyDescent="0.25">
      <c r="B129" s="22" t="s">
        <v>26</v>
      </c>
      <c r="C129" s="19" t="s">
        <v>24</v>
      </c>
      <c r="D129" s="23" t="e">
        <f>ROUND(IF(#REF!="",0,IF(D128="",0,IF(#REF!,D128/#REF!*100,0))),1)</f>
        <v>#REF!</v>
      </c>
      <c r="E129" s="23" t="e">
        <f t="shared" ref="E129:G129" si="96">ROUND(IF(D128="",0,IF(E128="",0,IF(D128,E128/D128*100,0))),1)</f>
        <v>#REF!</v>
      </c>
      <c r="F129" s="23" t="e">
        <f t="shared" si="96"/>
        <v>#REF!</v>
      </c>
      <c r="G129" s="23" t="e">
        <f t="shared" si="96"/>
        <v>#REF!</v>
      </c>
    </row>
    <row r="130" spans="2:7" ht="15.75" x14ac:dyDescent="0.25">
      <c r="B130" s="27" t="s">
        <v>29</v>
      </c>
      <c r="C130" s="19" t="s">
        <v>24</v>
      </c>
      <c r="D130" s="13" t="str">
        <f t="shared" si="93"/>
        <v/>
      </c>
      <c r="E130" s="13" t="str">
        <f t="shared" si="93"/>
        <v/>
      </c>
      <c r="F130" s="13" t="str">
        <f t="shared" si="93"/>
        <v/>
      </c>
      <c r="G130" s="13">
        <v>106</v>
      </c>
    </row>
    <row r="131" spans="2:7" ht="15.75" x14ac:dyDescent="0.25">
      <c r="B131" s="28" t="s">
        <v>30</v>
      </c>
      <c r="C131" s="19" t="s">
        <v>24</v>
      </c>
      <c r="D131" s="26">
        <f>D277</f>
        <v>0</v>
      </c>
      <c r="E131" s="26">
        <f t="shared" ref="E131:F131" si="97">E277</f>
        <v>0</v>
      </c>
      <c r="F131" s="26" t="str">
        <f t="shared" si="97"/>
        <v>очеред-ной год</v>
      </c>
      <c r="G131" s="26" t="str">
        <f>G277</f>
        <v>второй год пла-нового периода</v>
      </c>
    </row>
    <row r="132" spans="2:7" ht="31.5" x14ac:dyDescent="0.25">
      <c r="B132" s="29" t="s">
        <v>31</v>
      </c>
      <c r="C132" s="30" t="s">
        <v>24</v>
      </c>
      <c r="D132" s="31">
        <v>109.5</v>
      </c>
      <c r="E132" s="31">
        <v>104.6</v>
      </c>
      <c r="F132" s="31">
        <v>103.8</v>
      </c>
      <c r="G132" s="31">
        <v>103.6</v>
      </c>
    </row>
    <row r="133" spans="2:7" ht="47.25" x14ac:dyDescent="0.25">
      <c r="B133" s="21" t="s">
        <v>11</v>
      </c>
      <c r="C133" s="9" t="s">
        <v>8</v>
      </c>
      <c r="D133" s="26" t="e">
        <f>ROUND(IF(D135="",IF(#REF!="",0,#REF!/100*D136),IF(D135,#REF!/100*D135/100*D136,#REF!/100*D136)),1)</f>
        <v>#REF!</v>
      </c>
      <c r="E133" s="26" t="e">
        <f>ROUND(IF(E135="",IF(D133="",0,D133/100*E136),IF(E135,D133/100*E135/100*E136,D133/100*E136)),1)</f>
        <v>#REF!</v>
      </c>
      <c r="F133" s="26" t="e">
        <f t="shared" ref="F133:G133" si="98">ROUND(IF(F135="",IF(E133="",0,E133/100*F136),IF(F135,E133/100*F135/100*F136,E133/100*F136)),1)</f>
        <v>#REF!</v>
      </c>
      <c r="G133" s="26" t="e">
        <f t="shared" si="98"/>
        <v>#REF!</v>
      </c>
    </row>
    <row r="134" spans="2:7" ht="15.75" x14ac:dyDescent="0.25">
      <c r="B134" s="22" t="s">
        <v>26</v>
      </c>
      <c r="C134" s="19" t="s">
        <v>24</v>
      </c>
      <c r="D134" s="23" t="e">
        <f>ROUND(IF(#REF!="",0,IF(D133="",0,IF(#REF!,D133/#REF!*100,0))),1)</f>
        <v>#REF!</v>
      </c>
      <c r="E134" s="23" t="e">
        <f t="shared" ref="E134:G134" si="99">ROUND(IF(D133="",0,IF(E133="",0,IF(D133,E133/D133*100,0))),1)</f>
        <v>#REF!</v>
      </c>
      <c r="F134" s="23" t="e">
        <f t="shared" si="99"/>
        <v>#REF!</v>
      </c>
      <c r="G134" s="23" t="e">
        <f t="shared" si="99"/>
        <v>#REF!</v>
      </c>
    </row>
    <row r="135" spans="2:7" ht="15.75" x14ac:dyDescent="0.25">
      <c r="B135" s="27" t="s">
        <v>29</v>
      </c>
      <c r="C135" s="19" t="s">
        <v>24</v>
      </c>
      <c r="D135" s="13" t="str">
        <f t="shared" si="93"/>
        <v/>
      </c>
      <c r="E135" s="13" t="str">
        <f t="shared" si="93"/>
        <v/>
      </c>
      <c r="F135" s="13" t="str">
        <f t="shared" si="93"/>
        <v/>
      </c>
      <c r="G135" s="13">
        <v>106</v>
      </c>
    </row>
    <row r="136" spans="2:7" ht="15.75" x14ac:dyDescent="0.25">
      <c r="B136" s="28" t="s">
        <v>30</v>
      </c>
      <c r="C136" s="19" t="s">
        <v>24</v>
      </c>
      <c r="D136" s="26">
        <f>D278</f>
        <v>2023</v>
      </c>
      <c r="E136" s="26">
        <f t="shared" ref="E136:G136" si="100">E278</f>
        <v>2024</v>
      </c>
      <c r="F136" s="26">
        <f t="shared" si="100"/>
        <v>2025</v>
      </c>
      <c r="G136" s="26">
        <f t="shared" si="100"/>
        <v>2026</v>
      </c>
    </row>
    <row r="137" spans="2:7" ht="31.5" x14ac:dyDescent="0.25">
      <c r="B137" s="29" t="s">
        <v>31</v>
      </c>
      <c r="C137" s="30" t="s">
        <v>24</v>
      </c>
      <c r="D137" s="31">
        <v>105.8</v>
      </c>
      <c r="E137" s="31">
        <v>105.5</v>
      </c>
      <c r="F137" s="31">
        <v>103.7</v>
      </c>
      <c r="G137" s="31">
        <v>103.8</v>
      </c>
    </row>
    <row r="138" spans="2:7" ht="63" x14ac:dyDescent="0.25">
      <c r="B138" s="21" t="s">
        <v>12</v>
      </c>
      <c r="C138" s="9" t="s">
        <v>8</v>
      </c>
      <c r="D138" s="26" t="e">
        <f>ROUND(IF(D140="",IF(#REF!="",0,#REF!/100*D141),IF(D140,#REF!/100*D140/100*D141,#REF!/100*D141)),1)</f>
        <v>#REF!</v>
      </c>
      <c r="E138" s="26" t="e">
        <f>ROUND(IF(E140="",IF(D138="",0,D138/100*E141),IF(E140,D138/100*E140/100*E141,D138/100*E141)),1)</f>
        <v>#REF!</v>
      </c>
      <c r="F138" s="26" t="e">
        <f t="shared" ref="F138:G138" si="101">ROUND(IF(F140="",IF(E138="",0,E138/100*F141),IF(F140,E138/100*F140/100*F141,E138/100*F141)),1)</f>
        <v>#REF!</v>
      </c>
      <c r="G138" s="26" t="e">
        <f t="shared" si="101"/>
        <v>#REF!</v>
      </c>
    </row>
    <row r="139" spans="2:7" ht="15.75" x14ac:dyDescent="0.25">
      <c r="B139" s="22" t="s">
        <v>26</v>
      </c>
      <c r="C139" s="19" t="s">
        <v>24</v>
      </c>
      <c r="D139" s="23" t="e">
        <f>ROUND(IF(#REF!="",0,IF(D138="",0,IF(#REF!,D138/#REF!*100,0))),1)</f>
        <v>#REF!</v>
      </c>
      <c r="E139" s="23" t="e">
        <f t="shared" ref="E139:G139" si="102">ROUND(IF(D138="",0,IF(E138="",0,IF(D138,E138/D138*100,0))),1)</f>
        <v>#REF!</v>
      </c>
      <c r="F139" s="23" t="e">
        <f t="shared" si="102"/>
        <v>#REF!</v>
      </c>
      <c r="G139" s="23" t="e">
        <f t="shared" si="102"/>
        <v>#REF!</v>
      </c>
    </row>
    <row r="140" spans="2:7" ht="15.75" x14ac:dyDescent="0.25">
      <c r="B140" s="27" t="s">
        <v>29</v>
      </c>
      <c r="C140" s="19" t="s">
        <v>24</v>
      </c>
      <c r="D140" s="13" t="str">
        <f t="shared" si="93"/>
        <v/>
      </c>
      <c r="E140" s="13" t="str">
        <f t="shared" si="93"/>
        <v/>
      </c>
      <c r="F140" s="13" t="str">
        <f t="shared" si="93"/>
        <v/>
      </c>
      <c r="G140" s="13">
        <v>105.5</v>
      </c>
    </row>
    <row r="141" spans="2:7" ht="15.75" x14ac:dyDescent="0.25">
      <c r="B141" s="28" t="s">
        <v>30</v>
      </c>
      <c r="C141" s="19" t="s">
        <v>24</v>
      </c>
      <c r="D141" s="26">
        <f>D279</f>
        <v>3</v>
      </c>
      <c r="E141" s="26">
        <f t="shared" ref="E141:G141" si="103">E279</f>
        <v>4</v>
      </c>
      <c r="F141" s="26">
        <f t="shared" si="103"/>
        <v>5</v>
      </c>
      <c r="G141" s="26">
        <f t="shared" si="103"/>
        <v>6</v>
      </c>
    </row>
    <row r="142" spans="2:7" ht="31.5" x14ac:dyDescent="0.25">
      <c r="B142" s="29" t="s">
        <v>31</v>
      </c>
      <c r="C142" s="30" t="s">
        <v>24</v>
      </c>
      <c r="D142" s="31">
        <v>106.7</v>
      </c>
      <c r="E142" s="31">
        <v>107.3</v>
      </c>
      <c r="F142" s="31">
        <v>103.9</v>
      </c>
      <c r="G142" s="31">
        <v>103.9</v>
      </c>
    </row>
    <row r="143" spans="2:7" ht="31.5" x14ac:dyDescent="0.25">
      <c r="B143" s="21" t="s">
        <v>13</v>
      </c>
      <c r="C143" s="9" t="s">
        <v>8</v>
      </c>
      <c r="D143" s="26" t="e">
        <f>ROUND(IF(D145="",IF(#REF!="",0,#REF!/100*D146),IF(D145,#REF!/100*D145/100*D146,#REF!/100*D146)),1)</f>
        <v>#REF!</v>
      </c>
      <c r="E143" s="26" t="e">
        <f>ROUND(IF(E145="",IF(D143="",0,D143/100*E146),IF(E145,D143/100*E145/100*E146,D143/100*E146)),1)</f>
        <v>#REF!</v>
      </c>
      <c r="F143" s="26" t="e">
        <f t="shared" ref="F143:G143" si="104">ROUND(IF(F145="",IF(E143="",0,E143/100*F146),IF(F145,E143/100*F145/100*F146,E143/100*F146)),1)</f>
        <v>#REF!</v>
      </c>
      <c r="G143" s="26" t="e">
        <f t="shared" si="104"/>
        <v>#REF!</v>
      </c>
    </row>
    <row r="144" spans="2:7" ht="15.75" x14ac:dyDescent="0.25">
      <c r="B144" s="22" t="s">
        <v>26</v>
      </c>
      <c r="C144" s="19" t="s">
        <v>24</v>
      </c>
      <c r="D144" s="23" t="e">
        <f>ROUND(IF(#REF!="",0,IF(D143="",0,IF(#REF!,D143/#REF!*100,0))),1)</f>
        <v>#REF!</v>
      </c>
      <c r="E144" s="23" t="e">
        <f t="shared" ref="E144:G144" si="105">ROUND(IF(D143="",0,IF(E143="",0,IF(D143,E143/D143*100,0))),1)</f>
        <v>#REF!</v>
      </c>
      <c r="F144" s="23" t="e">
        <f t="shared" si="105"/>
        <v>#REF!</v>
      </c>
      <c r="G144" s="23" t="e">
        <f t="shared" si="105"/>
        <v>#REF!</v>
      </c>
    </row>
    <row r="145" spans="2:7" ht="47.25" x14ac:dyDescent="0.25">
      <c r="B145" s="35" t="s">
        <v>42</v>
      </c>
      <c r="C145" s="19" t="s">
        <v>24</v>
      </c>
      <c r="D145" s="13" t="str">
        <f t="shared" si="93"/>
        <v/>
      </c>
      <c r="E145" s="13" t="str">
        <f t="shared" si="93"/>
        <v/>
      </c>
      <c r="F145" s="13" t="str">
        <f t="shared" si="93"/>
        <v/>
      </c>
      <c r="G145" s="13">
        <v>103</v>
      </c>
    </row>
    <row r="146" spans="2:7" ht="15.75" x14ac:dyDescent="0.25">
      <c r="B146" s="28" t="s">
        <v>30</v>
      </c>
      <c r="C146" s="19" t="s">
        <v>24</v>
      </c>
      <c r="D146" s="26">
        <f>D280</f>
        <v>0</v>
      </c>
      <c r="E146" s="26">
        <f t="shared" ref="E146:G146" si="106">E280</f>
        <v>0</v>
      </c>
      <c r="F146" s="26">
        <f t="shared" si="106"/>
        <v>0</v>
      </c>
      <c r="G146" s="26">
        <f t="shared" si="106"/>
        <v>0</v>
      </c>
    </row>
    <row r="147" spans="2:7" ht="31.5" x14ac:dyDescent="0.25">
      <c r="B147" s="29" t="s">
        <v>31</v>
      </c>
      <c r="C147" s="30" t="s">
        <v>24</v>
      </c>
      <c r="D147" s="31">
        <v>108.4</v>
      </c>
      <c r="E147" s="31">
        <v>107.3</v>
      </c>
      <c r="F147" s="31">
        <v>105.3</v>
      </c>
      <c r="G147" s="31">
        <v>104.4</v>
      </c>
    </row>
    <row r="148" spans="2:7" ht="47.25" x14ac:dyDescent="0.25">
      <c r="B148" s="21" t="s">
        <v>14</v>
      </c>
      <c r="C148" s="9" t="s">
        <v>8</v>
      </c>
      <c r="D148" s="13">
        <v>104960</v>
      </c>
      <c r="E148" s="13">
        <v>112030</v>
      </c>
      <c r="F148" s="13">
        <v>120220</v>
      </c>
      <c r="G148" s="13">
        <v>130310</v>
      </c>
    </row>
    <row r="149" spans="2:7" ht="15.75" x14ac:dyDescent="0.25">
      <c r="B149" s="22" t="s">
        <v>26</v>
      </c>
      <c r="C149" s="19" t="s">
        <v>24</v>
      </c>
      <c r="D149" s="23" t="e">
        <f>ROUND(IF(#REF!="",0,IF(D148="",0,IF(#REF!,D148/#REF!*100,0))),1)</f>
        <v>#REF!</v>
      </c>
      <c r="E149" s="23">
        <f t="shared" ref="E149:G149" si="107">ROUND(IF(D148="",0,IF(E148="",0,IF(D148,E148/D148*100,0))),1)</f>
        <v>106.7</v>
      </c>
      <c r="F149" s="23">
        <f t="shared" si="107"/>
        <v>107.3</v>
      </c>
      <c r="G149" s="23">
        <f t="shared" si="107"/>
        <v>108.4</v>
      </c>
    </row>
    <row r="150" spans="2:7" ht="47.25" x14ac:dyDescent="0.25">
      <c r="B150" s="22" t="s">
        <v>33</v>
      </c>
      <c r="C150" s="9" t="s">
        <v>8</v>
      </c>
      <c r="D150" s="13" t="str">
        <f t="shared" si="93"/>
        <v/>
      </c>
      <c r="E150" s="13" t="str">
        <f t="shared" si="93"/>
        <v/>
      </c>
      <c r="F150" s="13" t="str">
        <f t="shared" si="93"/>
        <v/>
      </c>
      <c r="G150" s="13"/>
    </row>
    <row r="151" spans="2:7" ht="15.75" x14ac:dyDescent="0.25">
      <c r="B151" s="34" t="s">
        <v>15</v>
      </c>
      <c r="C151" s="9" t="s">
        <v>8</v>
      </c>
      <c r="D151" s="26" t="e">
        <f>ROUND(IF(D153="",IF(#REF!="",0,#REF!/100*D154),IF(D153,#REF!/100*D153/100*D154,#REF!/100*D154)),1)</f>
        <v>#REF!</v>
      </c>
      <c r="E151" s="26" t="e">
        <f>ROUND(IF(E153="",IF(D151="",0,D151/100*E154),IF(E153,D151/100*E153/100*E154,D151/100*E154)),1)</f>
        <v>#REF!</v>
      </c>
      <c r="F151" s="26" t="e">
        <f t="shared" ref="F151:G151" si="108">ROUND(IF(F153="",IF(E151="",0,E151/100*F154),IF(F153,E151/100*F153/100*F154,E151/100*F154)),1)</f>
        <v>#REF!</v>
      </c>
      <c r="G151" s="26" t="e">
        <f t="shared" si="108"/>
        <v>#REF!</v>
      </c>
    </row>
    <row r="152" spans="2:7" ht="15.75" x14ac:dyDescent="0.25">
      <c r="B152" s="22" t="s">
        <v>26</v>
      </c>
      <c r="C152" s="19" t="s">
        <v>24</v>
      </c>
      <c r="D152" s="23" t="e">
        <f>ROUND(IF(#REF!="",0,IF(D151="",0,IF(#REF!,D151/#REF!*100,0))),1)</f>
        <v>#REF!</v>
      </c>
      <c r="E152" s="23" t="e">
        <f t="shared" ref="E152:G152" si="109">ROUND(IF(D151="",0,IF(E151="",0,IF(D151,E151/D151*100,0))),1)</f>
        <v>#REF!</v>
      </c>
      <c r="F152" s="23" t="e">
        <f t="shared" si="109"/>
        <v>#REF!</v>
      </c>
      <c r="G152" s="23" t="e">
        <f t="shared" si="109"/>
        <v>#REF!</v>
      </c>
    </row>
    <row r="153" spans="2:7" ht="47.25" x14ac:dyDescent="0.25">
      <c r="B153" s="35" t="s">
        <v>42</v>
      </c>
      <c r="C153" s="19" t="s">
        <v>24</v>
      </c>
      <c r="D153" s="13">
        <v>106.7</v>
      </c>
      <c r="E153" s="13" t="str">
        <f t="shared" ref="E153:F153" si="110">IF(Z153="","",Z153)</f>
        <v/>
      </c>
      <c r="F153" s="13" t="str">
        <f t="shared" si="110"/>
        <v/>
      </c>
      <c r="G153" s="13">
        <v>106.5</v>
      </c>
    </row>
    <row r="154" spans="2:7" ht="15.75" x14ac:dyDescent="0.25">
      <c r="B154" s="28" t="s">
        <v>30</v>
      </c>
      <c r="C154" s="19" t="s">
        <v>24</v>
      </c>
      <c r="D154" s="26">
        <f>D282</f>
        <v>0</v>
      </c>
      <c r="E154" s="26">
        <f t="shared" ref="E154:G154" si="111">E282</f>
        <v>0</v>
      </c>
      <c r="F154" s="26">
        <f t="shared" si="111"/>
        <v>0</v>
      </c>
      <c r="G154" s="26">
        <f t="shared" si="111"/>
        <v>0</v>
      </c>
    </row>
    <row r="155" spans="2:7" ht="31.5" x14ac:dyDescent="0.25">
      <c r="B155" s="29" t="s">
        <v>31</v>
      </c>
      <c r="C155" s="30" t="s">
        <v>24</v>
      </c>
      <c r="D155" s="31">
        <v>106.4</v>
      </c>
      <c r="E155" s="31">
        <v>105.6</v>
      </c>
      <c r="F155" s="31">
        <v>105.3</v>
      </c>
      <c r="G155" s="31">
        <v>104.5</v>
      </c>
    </row>
    <row r="156" spans="2:7" ht="15.75" x14ac:dyDescent="0.25">
      <c r="B156" s="34" t="s">
        <v>16</v>
      </c>
      <c r="C156" s="9" t="s">
        <v>8</v>
      </c>
      <c r="D156" s="26" t="e">
        <f>ROUND(IF(D158="",IF(#REF!="",0,#REF!/100*D159),IF(D158,#REF!/100*D158/100*D159,#REF!/100*D159)),1)</f>
        <v>#REF!</v>
      </c>
      <c r="E156" s="26" t="e">
        <f>ROUND(IF(E158="",IF(D156="",0,D156/100*E159),IF(E158,D156/100*E158/100*E159,D156/100*E159)),1)</f>
        <v>#REF!</v>
      </c>
      <c r="F156" s="26" t="e">
        <f t="shared" ref="F156:G156" si="112">ROUND(IF(F158="",IF(E156="",0,E156/100*F159),IF(F158,E156/100*F158/100*F159,E156/100*F159)),1)</f>
        <v>#REF!</v>
      </c>
      <c r="G156" s="26" t="e">
        <f t="shared" si="112"/>
        <v>#REF!</v>
      </c>
    </row>
    <row r="157" spans="2:7" ht="15.75" x14ac:dyDescent="0.25">
      <c r="B157" s="22" t="s">
        <v>26</v>
      </c>
      <c r="C157" s="19" t="s">
        <v>24</v>
      </c>
      <c r="D157" s="23" t="e">
        <f>ROUND(IF(#REF!="",0,IF(D156="",0,IF(#REF!,D156/#REF!*100,0))),1)</f>
        <v>#REF!</v>
      </c>
      <c r="E157" s="23" t="e">
        <f t="shared" ref="E157:G157" si="113">ROUND(IF(D156="",0,IF(E156="",0,IF(D156,E156/D156*100,0))),1)</f>
        <v>#REF!</v>
      </c>
      <c r="F157" s="23" t="e">
        <f t="shared" si="113"/>
        <v>#REF!</v>
      </c>
      <c r="G157" s="23" t="e">
        <f t="shared" si="113"/>
        <v>#REF!</v>
      </c>
    </row>
    <row r="158" spans="2:7" ht="47.25" x14ac:dyDescent="0.25">
      <c r="B158" s="35" t="s">
        <v>42</v>
      </c>
      <c r="C158" s="19" t="s">
        <v>24</v>
      </c>
      <c r="D158" s="13" t="str">
        <f t="shared" si="93"/>
        <v/>
      </c>
      <c r="E158" s="13" t="str">
        <f t="shared" si="93"/>
        <v/>
      </c>
      <c r="F158" s="13" t="str">
        <f t="shared" si="93"/>
        <v/>
      </c>
      <c r="G158" s="13">
        <v>107</v>
      </c>
    </row>
    <row r="159" spans="2:7" ht="15.75" x14ac:dyDescent="0.25">
      <c r="B159" s="28" t="s">
        <v>30</v>
      </c>
      <c r="C159" s="19" t="s">
        <v>24</v>
      </c>
      <c r="D159" s="26">
        <f>D283</f>
        <v>0</v>
      </c>
      <c r="E159" s="26">
        <f t="shared" ref="E159:G159" si="114">E283</f>
        <v>0</v>
      </c>
      <c r="F159" s="26">
        <f t="shared" si="114"/>
        <v>0</v>
      </c>
      <c r="G159" s="26">
        <f t="shared" si="114"/>
        <v>0</v>
      </c>
    </row>
    <row r="160" spans="2:7" ht="31.5" x14ac:dyDescent="0.25">
      <c r="B160" s="29" t="s">
        <v>31</v>
      </c>
      <c r="C160" s="30" t="s">
        <v>24</v>
      </c>
      <c r="D160" s="31">
        <v>108.6</v>
      </c>
      <c r="E160" s="31">
        <v>107.3</v>
      </c>
      <c r="F160" s="31">
        <v>105.3</v>
      </c>
      <c r="G160" s="31">
        <v>104.4</v>
      </c>
    </row>
    <row r="161" spans="2:7" ht="15.75" x14ac:dyDescent="0.25">
      <c r="B161" s="21" t="s">
        <v>17</v>
      </c>
      <c r="C161" s="9" t="s">
        <v>8</v>
      </c>
      <c r="D161" s="26" t="e">
        <f>ROUND(IF(D163="",IF(#REF!="",0,#REF!/100*D164),IF(D163,#REF!/100*D163/100*D164,#REF!/100*D164)),1)</f>
        <v>#REF!</v>
      </c>
      <c r="E161" s="26" t="e">
        <f>ROUND(IF(E163="",IF(D161="",0,D161/100*E164),IF(E163,D161/100*E163/100*E164,D161/100*E164)),1)</f>
        <v>#REF!</v>
      </c>
      <c r="F161" s="26" t="e">
        <f t="shared" ref="F161:G161" si="115">ROUND(IF(F163="",IF(E161="",0,E161/100*F164),IF(F163,E161/100*F163/100*F164,E161/100*F164)),1)</f>
        <v>#REF!</v>
      </c>
      <c r="G161" s="26" t="e">
        <f t="shared" si="115"/>
        <v>#REF!</v>
      </c>
    </row>
    <row r="162" spans="2:7" ht="15.75" x14ac:dyDescent="0.25">
      <c r="B162" s="22" t="s">
        <v>26</v>
      </c>
      <c r="C162" s="19" t="s">
        <v>24</v>
      </c>
      <c r="D162" s="23" t="e">
        <f>ROUND(IF(#REF!="",0,IF(D161="",0,IF(#REF!,D161/#REF!*100,0))),1)</f>
        <v>#REF!</v>
      </c>
      <c r="E162" s="23" t="e">
        <f t="shared" ref="E162:G162" si="116">ROUND(IF(D161="",0,IF(E161="",0,IF(D161,E161/D161*100,0))),1)</f>
        <v>#REF!</v>
      </c>
      <c r="F162" s="23" t="e">
        <f t="shared" si="116"/>
        <v>#REF!</v>
      </c>
      <c r="G162" s="23" t="e">
        <f t="shared" si="116"/>
        <v>#REF!</v>
      </c>
    </row>
    <row r="163" spans="2:7" ht="47.25" x14ac:dyDescent="0.25">
      <c r="B163" s="35" t="s">
        <v>42</v>
      </c>
      <c r="C163" s="19" t="s">
        <v>24</v>
      </c>
      <c r="D163" s="13" t="str">
        <f t="shared" si="93"/>
        <v/>
      </c>
      <c r="E163" s="13" t="str">
        <f t="shared" si="93"/>
        <v/>
      </c>
      <c r="F163" s="13" t="str">
        <f t="shared" si="93"/>
        <v/>
      </c>
      <c r="G163" s="13">
        <v>106.8</v>
      </c>
    </row>
    <row r="164" spans="2:7" ht="15.75" x14ac:dyDescent="0.25">
      <c r="B164" s="28" t="s">
        <v>36</v>
      </c>
      <c r="C164" s="19" t="s">
        <v>24</v>
      </c>
      <c r="D164" s="26">
        <f>D284</f>
        <v>0</v>
      </c>
      <c r="E164" s="26">
        <f t="shared" ref="E164:G164" si="117">E284</f>
        <v>0</v>
      </c>
      <c r="F164" s="26">
        <f t="shared" si="117"/>
        <v>0</v>
      </c>
      <c r="G164" s="26">
        <f t="shared" si="117"/>
        <v>0</v>
      </c>
    </row>
    <row r="165" spans="2:7" ht="31.5" x14ac:dyDescent="0.25">
      <c r="B165" s="29" t="s">
        <v>31</v>
      </c>
      <c r="C165" s="30" t="s">
        <v>24</v>
      </c>
      <c r="D165" s="31">
        <v>107.3</v>
      </c>
      <c r="E165" s="31">
        <v>104.3</v>
      </c>
      <c r="F165" s="31">
        <v>104.2</v>
      </c>
      <c r="G165" s="31">
        <v>104.1</v>
      </c>
    </row>
    <row r="166" spans="2:7" ht="15.75" x14ac:dyDescent="0.25">
      <c r="B166" s="34" t="s">
        <v>18</v>
      </c>
      <c r="C166" s="9" t="s">
        <v>8</v>
      </c>
      <c r="D166" s="26" t="e">
        <f>ROUND(IF(D168="",IF(#REF!="",0,#REF!/100*D169),IF(D168,#REF!/100*D168/100*D169,#REF!/100*D169)),1)</f>
        <v>#REF!</v>
      </c>
      <c r="E166" s="26" t="e">
        <f>ROUND(IF(E168="",IF(D166="",0,D166/100*E169),IF(E168,D166/100*E168/100*E169,D166/100*E169)),1)</f>
        <v>#REF!</v>
      </c>
      <c r="F166" s="26" t="e">
        <f t="shared" ref="F166:G166" si="118">ROUND(IF(F168="",IF(E166="",0,E166/100*F169),IF(F168,E166/100*F168/100*F169,E166/100*F169)),1)</f>
        <v>#REF!</v>
      </c>
      <c r="G166" s="26" t="e">
        <f t="shared" si="118"/>
        <v>#REF!</v>
      </c>
    </row>
    <row r="167" spans="2:7" ht="15.75" x14ac:dyDescent="0.25">
      <c r="B167" s="22" t="s">
        <v>26</v>
      </c>
      <c r="C167" s="19" t="s">
        <v>24</v>
      </c>
      <c r="D167" s="23" t="e">
        <f>ROUND(IF(#REF!="",0,IF(D166="",0,IF(#REF!,D166/#REF!*100,0))),1)</f>
        <v>#REF!</v>
      </c>
      <c r="E167" s="23" t="e">
        <f t="shared" ref="E167:G167" si="119">ROUND(IF(D166="",0,IF(E166="",0,IF(D166,E166/D166*100,0))),1)</f>
        <v>#REF!</v>
      </c>
      <c r="F167" s="23" t="e">
        <f t="shared" si="119"/>
        <v>#REF!</v>
      </c>
      <c r="G167" s="23" t="e">
        <f t="shared" si="119"/>
        <v>#REF!</v>
      </c>
    </row>
    <row r="168" spans="2:7" ht="47.25" x14ac:dyDescent="0.25">
      <c r="B168" s="35" t="s">
        <v>42</v>
      </c>
      <c r="C168" s="19" t="s">
        <v>24</v>
      </c>
      <c r="D168" s="13" t="str">
        <f t="shared" si="93"/>
        <v/>
      </c>
      <c r="E168" s="13" t="str">
        <f t="shared" si="93"/>
        <v/>
      </c>
      <c r="F168" s="13" t="str">
        <f t="shared" si="93"/>
        <v/>
      </c>
      <c r="G168" s="13">
        <v>105</v>
      </c>
    </row>
    <row r="169" spans="2:7" ht="15.75" x14ac:dyDescent="0.25">
      <c r="B169" s="28" t="s">
        <v>30</v>
      </c>
      <c r="C169" s="19" t="s">
        <v>24</v>
      </c>
      <c r="D169" s="26">
        <f>D285</f>
        <v>0</v>
      </c>
      <c r="E169" s="26">
        <f t="shared" ref="E169:G169" si="120">E285</f>
        <v>0</v>
      </c>
      <c r="F169" s="26">
        <f t="shared" si="120"/>
        <v>0</v>
      </c>
      <c r="G169" s="26">
        <f t="shared" si="120"/>
        <v>0</v>
      </c>
    </row>
    <row r="170" spans="2:7" ht="31.5" x14ac:dyDescent="0.25">
      <c r="B170" s="29" t="s">
        <v>31</v>
      </c>
      <c r="C170" s="30" t="s">
        <v>24</v>
      </c>
      <c r="D170" s="31">
        <v>106.6</v>
      </c>
      <c r="E170" s="31">
        <v>104.7</v>
      </c>
      <c r="F170" s="31">
        <v>104</v>
      </c>
      <c r="G170" s="31">
        <v>104.3</v>
      </c>
    </row>
    <row r="171" spans="2:7" ht="31.5" x14ac:dyDescent="0.25">
      <c r="B171" s="36" t="s">
        <v>37</v>
      </c>
      <c r="C171" s="9" t="s">
        <v>8</v>
      </c>
      <c r="D171" s="13">
        <f t="shared" ref="D171:G171" si="121">ROUND(SUM(D174,D176,D178,D180,D182,D184,D186,D188,D190,D192),1)</f>
        <v>0</v>
      </c>
      <c r="E171" s="13">
        <f t="shared" si="121"/>
        <v>0</v>
      </c>
      <c r="F171" s="13">
        <f t="shared" si="121"/>
        <v>0</v>
      </c>
      <c r="G171" s="13">
        <f t="shared" si="121"/>
        <v>0</v>
      </c>
    </row>
    <row r="172" spans="2:7" ht="15.75" x14ac:dyDescent="0.25">
      <c r="B172" s="37" t="s">
        <v>26</v>
      </c>
      <c r="C172" s="19" t="s">
        <v>24</v>
      </c>
      <c r="D172" s="23" t="e">
        <f>ROUND(IF(#REF!="",0,IF(D171="",0,IF(#REF!,D171/#REF!*100,0))),1)</f>
        <v>#REF!</v>
      </c>
      <c r="E172" s="23">
        <f t="shared" ref="E172:G172" si="122">ROUND(IF(D171="",0,IF(E171="",0,IF(D171,E171/D171*100,0))),1)</f>
        <v>0</v>
      </c>
      <c r="F172" s="23">
        <f t="shared" si="122"/>
        <v>0</v>
      </c>
      <c r="G172" s="23">
        <f t="shared" si="122"/>
        <v>0</v>
      </c>
    </row>
    <row r="173" spans="2:7" ht="94.5" x14ac:dyDescent="0.25">
      <c r="B173" s="38" t="s">
        <v>38</v>
      </c>
      <c r="C173" s="9" t="s">
        <v>8</v>
      </c>
      <c r="D173" s="46">
        <v>3108</v>
      </c>
      <c r="E173" s="46">
        <v>456</v>
      </c>
      <c r="F173" s="46">
        <v>0</v>
      </c>
      <c r="G173" s="46">
        <v>0</v>
      </c>
    </row>
    <row r="174" spans="2:7" ht="15.75" x14ac:dyDescent="0.25">
      <c r="B174" s="36" t="s">
        <v>9</v>
      </c>
      <c r="C174" s="9" t="s">
        <v>8</v>
      </c>
      <c r="D174" s="13" t="str">
        <f t="shared" ref="D174:F174" si="123">IF(Y174="","",Y174)</f>
        <v/>
      </c>
      <c r="E174" s="13" t="str">
        <f t="shared" si="123"/>
        <v/>
      </c>
      <c r="F174" s="13" t="str">
        <f t="shared" si="123"/>
        <v/>
      </c>
      <c r="G174" s="13"/>
    </row>
    <row r="175" spans="2:7" ht="15.75" x14ac:dyDescent="0.25">
      <c r="B175" s="47" t="s">
        <v>26</v>
      </c>
      <c r="C175" s="19" t="s">
        <v>24</v>
      </c>
      <c r="D175" s="23" t="e">
        <f>ROUND(IF(#REF!="",0,IF(D174="",0,IF(#REF!,D174/#REF!*100,0))),1)</f>
        <v>#REF!</v>
      </c>
      <c r="E175" s="23">
        <f t="shared" ref="E175:G175" si="124">ROUND(IF(D174="",0,IF(E174="",0,IF(D174,E174/D174*100,0))),1)</f>
        <v>0</v>
      </c>
      <c r="F175" s="23">
        <f t="shared" si="124"/>
        <v>0</v>
      </c>
      <c r="G175" s="23">
        <f t="shared" si="124"/>
        <v>0</v>
      </c>
    </row>
    <row r="176" spans="2:7" ht="15.75" x14ac:dyDescent="0.25">
      <c r="B176" s="36" t="s">
        <v>10</v>
      </c>
      <c r="C176" s="9" t="s">
        <v>8</v>
      </c>
      <c r="D176" s="13" t="str">
        <f t="shared" ref="D176:F176" si="125">IF(Y176="","",Y176)</f>
        <v/>
      </c>
      <c r="E176" s="13" t="str">
        <f t="shared" si="125"/>
        <v/>
      </c>
      <c r="F176" s="13" t="str">
        <f t="shared" si="125"/>
        <v/>
      </c>
      <c r="G176" s="13"/>
    </row>
    <row r="177" spans="2:7" ht="15.75" x14ac:dyDescent="0.25">
      <c r="B177" s="47" t="s">
        <v>26</v>
      </c>
      <c r="C177" s="19" t="s">
        <v>24</v>
      </c>
      <c r="D177" s="23" t="e">
        <f>ROUND(IF(#REF!="",0,IF(D176="",0,IF(#REF!,D176/#REF!*100,0))),1)</f>
        <v>#REF!</v>
      </c>
      <c r="E177" s="23">
        <f t="shared" ref="E177:G177" si="126">ROUND(IF(D176="",0,IF(E176="",0,IF(D176,E176/D176*100,0))),1)</f>
        <v>0</v>
      </c>
      <c r="F177" s="23">
        <f t="shared" si="126"/>
        <v>0</v>
      </c>
      <c r="G177" s="23">
        <f t="shared" si="126"/>
        <v>0</v>
      </c>
    </row>
    <row r="178" spans="2:7" ht="47.25" x14ac:dyDescent="0.25">
      <c r="B178" s="36" t="s">
        <v>11</v>
      </c>
      <c r="C178" s="9" t="s">
        <v>8</v>
      </c>
      <c r="D178" s="13" t="str">
        <f t="shared" ref="D178:F178" si="127">IF(Y178="","",Y178)</f>
        <v/>
      </c>
      <c r="E178" s="13" t="str">
        <f t="shared" si="127"/>
        <v/>
      </c>
      <c r="F178" s="13" t="str">
        <f t="shared" si="127"/>
        <v/>
      </c>
      <c r="G178" s="13"/>
    </row>
    <row r="179" spans="2:7" ht="15.75" x14ac:dyDescent="0.25">
      <c r="B179" s="47" t="s">
        <v>26</v>
      </c>
      <c r="C179" s="19" t="s">
        <v>24</v>
      </c>
      <c r="D179" s="23" t="e">
        <f>ROUND(IF(#REF!="",0,IF(D178="",0,IF(#REF!,D178/#REF!*100,0))),1)</f>
        <v>#REF!</v>
      </c>
      <c r="E179" s="23">
        <f t="shared" ref="E179:G179" si="128">ROUND(IF(D178="",0,IF(E178="",0,IF(D178,E178/D178*100,0))),1)</f>
        <v>0</v>
      </c>
      <c r="F179" s="23">
        <f t="shared" si="128"/>
        <v>0</v>
      </c>
      <c r="G179" s="23">
        <f t="shared" si="128"/>
        <v>0</v>
      </c>
    </row>
    <row r="180" spans="2:7" ht="63" x14ac:dyDescent="0.25">
      <c r="B180" s="36" t="s">
        <v>12</v>
      </c>
      <c r="C180" s="9" t="s">
        <v>8</v>
      </c>
      <c r="D180" s="13" t="str">
        <f t="shared" ref="D180:F180" si="129">IF(Y180="","",Y180)</f>
        <v/>
      </c>
      <c r="E180" s="13" t="str">
        <f t="shared" si="129"/>
        <v/>
      </c>
      <c r="F180" s="13" t="str">
        <f t="shared" si="129"/>
        <v/>
      </c>
      <c r="G180" s="13"/>
    </row>
    <row r="181" spans="2:7" ht="15.75" x14ac:dyDescent="0.25">
      <c r="B181" s="47" t="s">
        <v>26</v>
      </c>
      <c r="C181" s="19" t="s">
        <v>24</v>
      </c>
      <c r="D181" s="23" t="e">
        <f>ROUND(IF(#REF!="",0,IF(D180="",0,IF(#REF!,D180/#REF!*100,0))),1)</f>
        <v>#REF!</v>
      </c>
      <c r="E181" s="23">
        <f t="shared" ref="E181:G181" si="130">ROUND(IF(D180="",0,IF(E180="",0,IF(D180,E180/D180*100,0))),1)</f>
        <v>0</v>
      </c>
      <c r="F181" s="23">
        <f t="shared" si="130"/>
        <v>0</v>
      </c>
      <c r="G181" s="23">
        <f t="shared" si="130"/>
        <v>0</v>
      </c>
    </row>
    <row r="182" spans="2:7" ht="31.5" x14ac:dyDescent="0.25">
      <c r="B182" s="36" t="s">
        <v>13</v>
      </c>
      <c r="C182" s="9" t="s">
        <v>8</v>
      </c>
      <c r="D182" s="13" t="str">
        <f t="shared" ref="D182:F182" si="131">IF(Y182="","",Y182)</f>
        <v/>
      </c>
      <c r="E182" s="13" t="str">
        <f t="shared" si="131"/>
        <v/>
      </c>
      <c r="F182" s="13" t="str">
        <f t="shared" si="131"/>
        <v/>
      </c>
      <c r="G182" s="13"/>
    </row>
    <row r="183" spans="2:7" ht="15.75" x14ac:dyDescent="0.25">
      <c r="B183" s="47" t="s">
        <v>26</v>
      </c>
      <c r="C183" s="19" t="s">
        <v>24</v>
      </c>
      <c r="D183" s="23" t="e">
        <f>ROUND(IF(#REF!="",0,IF(D182="",0,IF(#REF!,D182/#REF!*100,0))),1)</f>
        <v>#REF!</v>
      </c>
      <c r="E183" s="23">
        <f t="shared" ref="E183:G183" si="132">ROUND(IF(D182="",0,IF(E182="",0,IF(D182,E182/D182*100,0))),1)</f>
        <v>0</v>
      </c>
      <c r="F183" s="23">
        <f t="shared" si="132"/>
        <v>0</v>
      </c>
      <c r="G183" s="23">
        <f t="shared" si="132"/>
        <v>0</v>
      </c>
    </row>
    <row r="184" spans="2:7" ht="47.25" x14ac:dyDescent="0.25">
      <c r="B184" s="36" t="s">
        <v>14</v>
      </c>
      <c r="C184" s="9" t="s">
        <v>8</v>
      </c>
      <c r="D184" s="13" t="str">
        <f t="shared" ref="D184:F184" si="133">IF(Y184="","",Y184)</f>
        <v/>
      </c>
      <c r="E184" s="13" t="str">
        <f t="shared" si="133"/>
        <v/>
      </c>
      <c r="F184" s="13" t="str">
        <f t="shared" si="133"/>
        <v/>
      </c>
      <c r="G184" s="13"/>
    </row>
    <row r="185" spans="2:7" ht="15.75" x14ac:dyDescent="0.25">
      <c r="B185" s="47" t="s">
        <v>26</v>
      </c>
      <c r="C185" s="19" t="s">
        <v>24</v>
      </c>
      <c r="D185" s="23" t="e">
        <f>ROUND(IF(#REF!="",0,IF(D184="",0,IF(#REF!,D184/#REF!*100,0))),1)</f>
        <v>#REF!</v>
      </c>
      <c r="E185" s="23">
        <f t="shared" ref="E185:G185" si="134">ROUND(IF(D184="",0,IF(E184="",0,IF(D184,E184/D184*100,0))),1)</f>
        <v>0</v>
      </c>
      <c r="F185" s="23">
        <f t="shared" si="134"/>
        <v>0</v>
      </c>
      <c r="G185" s="23">
        <f t="shared" si="134"/>
        <v>0</v>
      </c>
    </row>
    <row r="186" spans="2:7" ht="15.75" x14ac:dyDescent="0.25">
      <c r="B186" s="36" t="s">
        <v>15</v>
      </c>
      <c r="C186" s="9" t="s">
        <v>8</v>
      </c>
      <c r="D186" s="13" t="str">
        <f t="shared" ref="D186:F186" si="135">IF(Y186="","",Y186)</f>
        <v/>
      </c>
      <c r="E186" s="13" t="str">
        <f t="shared" si="135"/>
        <v/>
      </c>
      <c r="F186" s="13" t="str">
        <f t="shared" si="135"/>
        <v/>
      </c>
      <c r="G186" s="48"/>
    </row>
    <row r="187" spans="2:7" ht="15.75" x14ac:dyDescent="0.25">
      <c r="B187" s="47" t="s">
        <v>26</v>
      </c>
      <c r="C187" s="19" t="s">
        <v>24</v>
      </c>
      <c r="D187" s="23" t="e">
        <f>ROUND(IF(#REF!="",0,IF(D186="",0,IF(#REF!,D186/#REF!*100,0))),1)</f>
        <v>#REF!</v>
      </c>
      <c r="E187" s="23">
        <f t="shared" ref="E187:G187" si="136">ROUND(IF(D186="",0,IF(E186="",0,IF(D186,E186/D186*100,0))),1)</f>
        <v>0</v>
      </c>
      <c r="F187" s="23">
        <f t="shared" si="136"/>
        <v>0</v>
      </c>
      <c r="G187" s="23">
        <f t="shared" si="136"/>
        <v>0</v>
      </c>
    </row>
    <row r="188" spans="2:7" ht="15.75" x14ac:dyDescent="0.25">
      <c r="B188" s="36" t="s">
        <v>16</v>
      </c>
      <c r="C188" s="9" t="s">
        <v>8</v>
      </c>
      <c r="D188" s="13" t="str">
        <f t="shared" ref="D188:F188" si="137">IF(Y188="","",Y188)</f>
        <v/>
      </c>
      <c r="E188" s="13" t="str">
        <f t="shared" si="137"/>
        <v/>
      </c>
      <c r="F188" s="13" t="str">
        <f t="shared" si="137"/>
        <v/>
      </c>
      <c r="G188" s="48"/>
    </row>
    <row r="189" spans="2:7" ht="15.75" x14ac:dyDescent="0.25">
      <c r="B189" s="47" t="s">
        <v>26</v>
      </c>
      <c r="C189" s="19" t="s">
        <v>24</v>
      </c>
      <c r="D189" s="23" t="e">
        <f>ROUND(IF(#REF!="",0,IF(D188="",0,IF(#REF!,D188/#REF!*100,0))),1)</f>
        <v>#REF!</v>
      </c>
      <c r="E189" s="23">
        <f t="shared" ref="E189:G189" si="138">ROUND(IF(D188="",0,IF(E188="",0,IF(D188,E188/D188*100,0))),1)</f>
        <v>0</v>
      </c>
      <c r="F189" s="23">
        <f t="shared" si="138"/>
        <v>0</v>
      </c>
      <c r="G189" s="23">
        <f t="shared" si="138"/>
        <v>0</v>
      </c>
    </row>
    <row r="190" spans="2:7" ht="15.75" x14ac:dyDescent="0.25">
      <c r="B190" s="36" t="s">
        <v>17</v>
      </c>
      <c r="C190" s="9" t="s">
        <v>8</v>
      </c>
      <c r="D190" s="13" t="str">
        <f t="shared" ref="D190:F190" si="139">IF(Y190="","",Y190)</f>
        <v/>
      </c>
      <c r="E190" s="13" t="str">
        <f t="shared" si="139"/>
        <v/>
      </c>
      <c r="F190" s="13" t="str">
        <f t="shared" si="139"/>
        <v/>
      </c>
      <c r="G190" s="48"/>
    </row>
    <row r="191" spans="2:7" ht="15.75" x14ac:dyDescent="0.25">
      <c r="B191" s="47" t="s">
        <v>26</v>
      </c>
      <c r="C191" s="19" t="s">
        <v>24</v>
      </c>
      <c r="D191" s="23" t="e">
        <f>ROUND(IF(#REF!="",0,IF(D190="",0,IF(#REF!,D190/#REF!*100,0))),1)</f>
        <v>#REF!</v>
      </c>
      <c r="E191" s="23">
        <f t="shared" ref="E191:G191" si="140">ROUND(IF(D190="",0,IF(E190="",0,IF(D190,E190/D190*100,0))),1)</f>
        <v>0</v>
      </c>
      <c r="F191" s="23">
        <f t="shared" si="140"/>
        <v>0</v>
      </c>
      <c r="G191" s="23">
        <f t="shared" si="140"/>
        <v>0</v>
      </c>
    </row>
    <row r="192" spans="2:7" ht="15.75" x14ac:dyDescent="0.25">
      <c r="B192" s="40" t="s">
        <v>18</v>
      </c>
      <c r="C192" s="9" t="s">
        <v>8</v>
      </c>
      <c r="D192" s="13" t="str">
        <f t="shared" ref="D192:F192" si="141">IF(Y192="","",Y192)</f>
        <v/>
      </c>
      <c r="E192" s="13" t="str">
        <f t="shared" si="141"/>
        <v/>
      </c>
      <c r="F192" s="13" t="str">
        <f t="shared" si="141"/>
        <v/>
      </c>
      <c r="G192" s="48"/>
    </row>
    <row r="193" spans="2:7" ht="15.75" x14ac:dyDescent="0.25">
      <c r="B193" s="47" t="s">
        <v>26</v>
      </c>
      <c r="C193" s="19" t="s">
        <v>24</v>
      </c>
      <c r="D193" s="23" t="e">
        <f>ROUND(IF(#REF!="",0,IF(D192="",0,IF(#REF!,D192/#REF!*100,0))),1)</f>
        <v>#REF!</v>
      </c>
      <c r="E193" s="23">
        <f t="shared" ref="E193:G193" si="142">ROUND(IF(D192="",0,IF(E192="",0,IF(D192,E192/D192*100,0))),1)</f>
        <v>0</v>
      </c>
      <c r="F193" s="23">
        <f t="shared" si="142"/>
        <v>0</v>
      </c>
      <c r="G193" s="23">
        <f t="shared" si="142"/>
        <v>0</v>
      </c>
    </row>
    <row r="194" spans="2:7" ht="15.75" x14ac:dyDescent="0.25">
      <c r="B194" s="4"/>
      <c r="C194" s="4"/>
      <c r="D194" s="4"/>
      <c r="E194" s="49"/>
      <c r="F194" s="49"/>
      <c r="G194" s="49"/>
    </row>
    <row r="195" spans="2:7" ht="15.75" x14ac:dyDescent="0.25">
      <c r="B195" s="4"/>
      <c r="C195" s="4"/>
      <c r="D195" s="4"/>
      <c r="E195" s="4"/>
      <c r="F195" s="4"/>
      <c r="G195" s="2" t="s">
        <v>43</v>
      </c>
    </row>
    <row r="196" spans="2:7" ht="15.75" x14ac:dyDescent="0.25">
      <c r="B196" s="134" t="s">
        <v>44</v>
      </c>
      <c r="C196" s="134"/>
      <c r="D196" s="134"/>
      <c r="E196" s="134"/>
      <c r="F196" s="134"/>
      <c r="G196" s="134"/>
    </row>
    <row r="197" spans="2:7" ht="15.75" x14ac:dyDescent="0.25">
      <c r="B197" s="135" t="s">
        <v>1</v>
      </c>
      <c r="C197" s="135"/>
      <c r="D197" s="135"/>
      <c r="E197" s="135"/>
      <c r="F197" s="135"/>
      <c r="G197" s="135"/>
    </row>
    <row r="198" spans="2:7" ht="15.75" x14ac:dyDescent="0.25">
      <c r="F198" s="50"/>
      <c r="G198" s="51"/>
    </row>
    <row r="199" spans="2:7" ht="15.75" x14ac:dyDescent="0.25">
      <c r="B199" s="130" t="s">
        <v>3</v>
      </c>
      <c r="C199" s="132" t="s">
        <v>4</v>
      </c>
      <c r="D199" s="6">
        <v>2024</v>
      </c>
      <c r="E199" s="6">
        <v>2025</v>
      </c>
      <c r="F199" s="6">
        <v>2026</v>
      </c>
      <c r="G199" s="6">
        <v>2027</v>
      </c>
    </row>
    <row r="200" spans="2:7" ht="15.75" x14ac:dyDescent="0.25">
      <c r="B200" s="131"/>
      <c r="C200" s="133"/>
      <c r="D200" s="7" t="s">
        <v>5</v>
      </c>
      <c r="E200" s="7" t="s">
        <v>6</v>
      </c>
      <c r="F200" s="7" t="s">
        <v>6</v>
      </c>
      <c r="G200" s="7" t="s">
        <v>6</v>
      </c>
    </row>
    <row r="201" spans="2:7" ht="31.5" x14ac:dyDescent="0.25">
      <c r="B201" s="52" t="str">
        <f>IF(T201="","Бюджетообразующее предприятие 1",T201)</f>
        <v>Бюджетообразующее предприятие 1</v>
      </c>
      <c r="C201" s="53" t="s">
        <v>8</v>
      </c>
      <c r="D201" s="13">
        <v>16150</v>
      </c>
      <c r="E201" s="13">
        <v>19520</v>
      </c>
      <c r="F201" s="13">
        <v>21760</v>
      </c>
      <c r="G201" s="13">
        <v>23740</v>
      </c>
    </row>
    <row r="202" spans="2:7" ht="15.75" x14ac:dyDescent="0.25">
      <c r="B202" s="54" t="s">
        <v>45</v>
      </c>
      <c r="C202" s="55" t="s">
        <v>24</v>
      </c>
      <c r="D202" s="23" t="e">
        <f>ROUND(IF(#REF!="",0,IF(D201="",0,IF(#REF!,D201/#REF!*100,0))),1)</f>
        <v>#REF!</v>
      </c>
      <c r="E202" s="23">
        <f t="shared" ref="E202:G202" si="143">ROUND(IF(D201="",0,IF(E201="",0,IF(D201,E201/D201*100,0))),1)</f>
        <v>120.9</v>
      </c>
      <c r="F202" s="23">
        <f t="shared" si="143"/>
        <v>111.5</v>
      </c>
      <c r="G202" s="23">
        <f t="shared" si="143"/>
        <v>109.1</v>
      </c>
    </row>
    <row r="203" spans="2:7" ht="31.5" x14ac:dyDescent="0.25">
      <c r="B203" s="52" t="str">
        <f>IF(T203="","Бюджетообразующее предприятие 2",T203)</f>
        <v>Бюджетообразующее предприятие 2</v>
      </c>
      <c r="C203" s="53" t="s">
        <v>8</v>
      </c>
      <c r="D203" s="13">
        <v>62503.7</v>
      </c>
      <c r="E203" s="13">
        <v>70355</v>
      </c>
      <c r="F203" s="13">
        <v>76973.100000000006</v>
      </c>
      <c r="G203" s="13">
        <v>82770.7</v>
      </c>
    </row>
    <row r="204" spans="2:7" ht="15.75" x14ac:dyDescent="0.25">
      <c r="B204" s="54" t="s">
        <v>45</v>
      </c>
      <c r="C204" s="55" t="s">
        <v>24</v>
      </c>
      <c r="D204" s="23">
        <f>IFERROR(ROUND(IF(#REF!,D203/#REF!*100,0),1),0)</f>
        <v>0</v>
      </c>
      <c r="E204" s="23">
        <f t="shared" ref="E204:F204" si="144">IFERROR(ROUND(IF(D203,E203/D203*100,0),1),0)</f>
        <v>112.6</v>
      </c>
      <c r="F204" s="23">
        <f t="shared" si="144"/>
        <v>109.4</v>
      </c>
      <c r="G204" s="23">
        <f>IFERROR(ROUND(IF(F203,G203/F203*100,0),1),0)</f>
        <v>107.5</v>
      </c>
    </row>
    <row r="205" spans="2:7" ht="31.5" x14ac:dyDescent="0.25">
      <c r="B205" s="52" t="str">
        <f>IF(T205="","Бюджетообразующее предприятие 3",T205)</f>
        <v>Бюджетообразующее предприятие 3</v>
      </c>
      <c r="C205" s="53" t="s">
        <v>8</v>
      </c>
      <c r="D205" s="13">
        <v>6925.4</v>
      </c>
      <c r="E205" s="13">
        <v>7503.4</v>
      </c>
      <c r="F205" s="13">
        <v>8146</v>
      </c>
      <c r="G205" s="13">
        <v>8836</v>
      </c>
    </row>
    <row r="206" spans="2:7" ht="15.75" x14ac:dyDescent="0.25">
      <c r="B206" s="54" t="s">
        <v>45</v>
      </c>
      <c r="C206" s="55" t="s">
        <v>24</v>
      </c>
      <c r="D206" s="23" t="e">
        <f>ROUND(IF(#REF!="",0,IF(D205="",0,IF(#REF!,D205/#REF!*100,0))),1)</f>
        <v>#REF!</v>
      </c>
      <c r="E206" s="23">
        <f t="shared" ref="E206:G206" si="145">ROUND(IF(D205="",0,IF(E205="",0,IF(D205,E205/D205*100,0))),1)</f>
        <v>108.3</v>
      </c>
      <c r="F206" s="23">
        <f t="shared" si="145"/>
        <v>108.6</v>
      </c>
      <c r="G206" s="23">
        <f t="shared" si="145"/>
        <v>108.5</v>
      </c>
    </row>
    <row r="207" spans="2:7" ht="31.5" x14ac:dyDescent="0.25">
      <c r="B207" s="52" t="str">
        <f>IF(T207="","Бюджетообразующее предприятие 4",T207)</f>
        <v>Бюджетообразующее предприятие 4</v>
      </c>
      <c r="C207" s="53" t="s">
        <v>8</v>
      </c>
      <c r="D207" s="13" t="str">
        <f t="shared" ref="D207:G215" si="146">IF(Y207="","",Y207)</f>
        <v/>
      </c>
      <c r="E207" s="13" t="str">
        <f t="shared" si="146"/>
        <v/>
      </c>
      <c r="F207" s="13" t="str">
        <f t="shared" si="146"/>
        <v/>
      </c>
      <c r="G207" s="13" t="str">
        <f t="shared" si="146"/>
        <v/>
      </c>
    </row>
    <row r="208" spans="2:7" ht="15.75" x14ac:dyDescent="0.25">
      <c r="B208" s="54" t="s">
        <v>45</v>
      </c>
      <c r="C208" s="55" t="s">
        <v>24</v>
      </c>
      <c r="D208" s="23" t="e">
        <f>ROUND(IF(#REF!="",0,IF(D207="",0,IF(#REF!,D207/#REF!*100,0))),1)</f>
        <v>#REF!</v>
      </c>
      <c r="E208" s="23">
        <f t="shared" ref="E208:G208" si="147">ROUND(IF(D207="",0,IF(E207="",0,IF(D207,E207/D207*100,0))),1)</f>
        <v>0</v>
      </c>
      <c r="F208" s="23">
        <f t="shared" si="147"/>
        <v>0</v>
      </c>
      <c r="G208" s="23">
        <f t="shared" si="147"/>
        <v>0</v>
      </c>
    </row>
    <row r="209" spans="2:7" ht="31.5" x14ac:dyDescent="0.25">
      <c r="B209" s="52" t="str">
        <f>IF(T209="","Бюджетообразующее предприятие 5",T209)</f>
        <v>Бюджетообразующее предприятие 5</v>
      </c>
      <c r="C209" s="53" t="s">
        <v>8</v>
      </c>
      <c r="D209" s="13" t="str">
        <f t="shared" si="146"/>
        <v/>
      </c>
      <c r="E209" s="13" t="str">
        <f t="shared" si="146"/>
        <v/>
      </c>
      <c r="F209" s="13" t="str">
        <f t="shared" si="146"/>
        <v/>
      </c>
      <c r="G209" s="13" t="str">
        <f t="shared" si="146"/>
        <v/>
      </c>
    </row>
    <row r="210" spans="2:7" ht="15.75" x14ac:dyDescent="0.25">
      <c r="B210" s="54" t="s">
        <v>45</v>
      </c>
      <c r="C210" s="55" t="s">
        <v>24</v>
      </c>
      <c r="D210" s="23" t="e">
        <f>ROUND(IF(#REF!="",0,IF(D209="",0,IF(#REF!,D209/#REF!*100,0))),1)</f>
        <v>#REF!</v>
      </c>
      <c r="E210" s="23">
        <f t="shared" ref="E210:G210" si="148">ROUND(IF(D209="",0,IF(E209="",0,IF(D209,E209/D209*100,0))),1)</f>
        <v>0</v>
      </c>
      <c r="F210" s="23">
        <f t="shared" si="148"/>
        <v>0</v>
      </c>
      <c r="G210" s="23">
        <f t="shared" si="148"/>
        <v>0</v>
      </c>
    </row>
    <row r="211" spans="2:7" ht="31.5" x14ac:dyDescent="0.25">
      <c r="B211" s="52" t="str">
        <f>IF(T211="","Бюджетообразующее предприятие 6",T211)</f>
        <v>Бюджетообразующее предприятие 6</v>
      </c>
      <c r="C211" s="53" t="s">
        <v>8</v>
      </c>
      <c r="D211" s="13" t="str">
        <f t="shared" si="146"/>
        <v/>
      </c>
      <c r="E211" s="13" t="str">
        <f t="shared" si="146"/>
        <v/>
      </c>
      <c r="F211" s="13" t="str">
        <f t="shared" si="146"/>
        <v/>
      </c>
      <c r="G211" s="13" t="str">
        <f t="shared" si="146"/>
        <v/>
      </c>
    </row>
    <row r="212" spans="2:7" ht="15.75" x14ac:dyDescent="0.25">
      <c r="B212" s="54" t="s">
        <v>45</v>
      </c>
      <c r="C212" s="55" t="s">
        <v>24</v>
      </c>
      <c r="D212" s="23" t="e">
        <f>ROUND(IF(#REF!="",0,IF(D211="",0,IF(#REF!,D211/#REF!*100,0))),1)</f>
        <v>#REF!</v>
      </c>
      <c r="E212" s="23">
        <f t="shared" ref="E212:G212" si="149">ROUND(IF(D211="",0,IF(E211="",0,IF(D211,E211/D211*100,0))),1)</f>
        <v>0</v>
      </c>
      <c r="F212" s="23">
        <f t="shared" si="149"/>
        <v>0</v>
      </c>
      <c r="G212" s="23">
        <f t="shared" si="149"/>
        <v>0</v>
      </c>
    </row>
    <row r="213" spans="2:7" ht="31.5" x14ac:dyDescent="0.25">
      <c r="B213" s="52" t="str">
        <f>IF(T213="","Бюджетообразующее предприятие 7",T213)</f>
        <v>Бюджетообразующее предприятие 7</v>
      </c>
      <c r="C213" s="53" t="s">
        <v>8</v>
      </c>
      <c r="D213" s="13" t="str">
        <f t="shared" si="146"/>
        <v/>
      </c>
      <c r="E213" s="13" t="str">
        <f t="shared" si="146"/>
        <v/>
      </c>
      <c r="F213" s="13" t="str">
        <f t="shared" si="146"/>
        <v/>
      </c>
      <c r="G213" s="13" t="str">
        <f t="shared" si="146"/>
        <v/>
      </c>
    </row>
    <row r="214" spans="2:7" ht="15.75" x14ac:dyDescent="0.25">
      <c r="B214" s="54" t="s">
        <v>45</v>
      </c>
      <c r="C214" s="55" t="s">
        <v>24</v>
      </c>
      <c r="D214" s="23" t="e">
        <f>ROUND(IF(#REF!="",0,IF(D213="",0,IF(#REF!,D213/#REF!*100,0))),1)</f>
        <v>#REF!</v>
      </c>
      <c r="E214" s="23">
        <f t="shared" ref="E214:G214" si="150">ROUND(IF(D213="",0,IF(E213="",0,IF(D213,E213/D213*100,0))),1)</f>
        <v>0</v>
      </c>
      <c r="F214" s="23">
        <f t="shared" si="150"/>
        <v>0</v>
      </c>
      <c r="G214" s="23">
        <f t="shared" si="150"/>
        <v>0</v>
      </c>
    </row>
    <row r="215" spans="2:7" ht="31.5" x14ac:dyDescent="0.25">
      <c r="B215" s="52" t="str">
        <f>IF(T215="","Бюджетообразующее предприятие 8",T215)</f>
        <v>Бюджетообразующее предприятие 8</v>
      </c>
      <c r="C215" s="53" t="s">
        <v>8</v>
      </c>
      <c r="D215" s="13" t="str">
        <f t="shared" si="146"/>
        <v/>
      </c>
      <c r="E215" s="13" t="str">
        <f t="shared" si="146"/>
        <v/>
      </c>
      <c r="F215" s="13" t="str">
        <f t="shared" si="146"/>
        <v/>
      </c>
      <c r="G215" s="13" t="str">
        <f t="shared" si="146"/>
        <v/>
      </c>
    </row>
    <row r="216" spans="2:7" ht="15.75" x14ac:dyDescent="0.25">
      <c r="B216" s="54" t="s">
        <v>45</v>
      </c>
      <c r="C216" s="55" t="s">
        <v>24</v>
      </c>
      <c r="D216" s="23" t="e">
        <f>ROUND(IF(#REF!="",0,IF(D215="",0,IF(#REF!,D215/#REF!*100,0))),1)</f>
        <v>#REF!</v>
      </c>
      <c r="E216" s="23">
        <f t="shared" ref="E216:G216" si="151">ROUND(IF(D215="",0,IF(E215="",0,IF(D215,E215/D215*100,0))),1)</f>
        <v>0</v>
      </c>
      <c r="F216" s="23">
        <f t="shared" si="151"/>
        <v>0</v>
      </c>
      <c r="G216" s="23">
        <f t="shared" si="151"/>
        <v>0</v>
      </c>
    </row>
    <row r="217" spans="2:7" ht="31.5" x14ac:dyDescent="0.25">
      <c r="B217" s="52" t="str">
        <f>IF(T217="","Бюджетообразующее предприятие 9",T217)</f>
        <v>Бюджетообразующее предприятие 9</v>
      </c>
      <c r="C217" s="53" t="s">
        <v>8</v>
      </c>
      <c r="D217" s="13" t="str">
        <f t="shared" ref="D217:G259" si="152">IF(Y217="","",Y217)</f>
        <v/>
      </c>
      <c r="E217" s="13" t="str">
        <f t="shared" si="152"/>
        <v/>
      </c>
      <c r="F217" s="13" t="str">
        <f t="shared" si="152"/>
        <v/>
      </c>
      <c r="G217" s="13" t="str">
        <f t="shared" si="152"/>
        <v/>
      </c>
    </row>
    <row r="218" spans="2:7" ht="15.75" x14ac:dyDescent="0.25">
      <c r="B218" s="54" t="s">
        <v>45</v>
      </c>
      <c r="C218" s="55" t="s">
        <v>24</v>
      </c>
      <c r="D218" s="23" t="e">
        <f>ROUND(IF(#REF!="",0,IF(D217="",0,IF(#REF!,D217/#REF!*100,0))),1)</f>
        <v>#REF!</v>
      </c>
      <c r="E218" s="23">
        <f t="shared" ref="E218:G218" si="153">ROUND(IF(D217="",0,IF(E217="",0,IF(D217,E217/D217*100,0))),1)</f>
        <v>0</v>
      </c>
      <c r="F218" s="23">
        <f t="shared" si="153"/>
        <v>0</v>
      </c>
      <c r="G218" s="23">
        <f t="shared" si="153"/>
        <v>0</v>
      </c>
    </row>
    <row r="219" spans="2:7" ht="31.5" x14ac:dyDescent="0.25">
      <c r="B219" s="52" t="str">
        <f>IF(T219="","Бюджетообразующее предприятие 10",T219)</f>
        <v>Бюджетообразующее предприятие 10</v>
      </c>
      <c r="C219" s="53" t="s">
        <v>8</v>
      </c>
      <c r="D219" s="13" t="str">
        <f t="shared" si="152"/>
        <v/>
      </c>
      <c r="E219" s="13" t="str">
        <f t="shared" si="152"/>
        <v/>
      </c>
      <c r="F219" s="13" t="str">
        <f t="shared" si="152"/>
        <v/>
      </c>
      <c r="G219" s="13" t="str">
        <f t="shared" si="152"/>
        <v/>
      </c>
    </row>
    <row r="220" spans="2:7" ht="15.75" x14ac:dyDescent="0.25">
      <c r="B220" s="54" t="s">
        <v>45</v>
      </c>
      <c r="C220" s="55" t="s">
        <v>24</v>
      </c>
      <c r="D220" s="23" t="e">
        <f>ROUND(IF(#REF!="",0,IF(D219="",0,IF(#REF!,D219/#REF!*100,0))),1)</f>
        <v>#REF!</v>
      </c>
      <c r="E220" s="23">
        <f t="shared" ref="E220:G220" si="154">ROUND(IF(D219="",0,IF(E219="",0,IF(D219,E219/D219*100,0))),1)</f>
        <v>0</v>
      </c>
      <c r="F220" s="23">
        <f t="shared" si="154"/>
        <v>0</v>
      </c>
      <c r="G220" s="23">
        <f t="shared" si="154"/>
        <v>0</v>
      </c>
    </row>
    <row r="221" spans="2:7" ht="31.5" x14ac:dyDescent="0.25">
      <c r="B221" s="52" t="str">
        <f>IF(T221="","Бюджетообразующее предприятие 11",T221)</f>
        <v>Бюджетообразующее предприятие 11</v>
      </c>
      <c r="C221" s="53" t="s">
        <v>8</v>
      </c>
      <c r="D221" s="13" t="str">
        <f t="shared" si="152"/>
        <v/>
      </c>
      <c r="E221" s="13" t="str">
        <f t="shared" si="152"/>
        <v/>
      </c>
      <c r="F221" s="13" t="str">
        <f t="shared" si="152"/>
        <v/>
      </c>
      <c r="G221" s="13" t="str">
        <f t="shared" si="152"/>
        <v/>
      </c>
    </row>
    <row r="222" spans="2:7" ht="15.75" x14ac:dyDescent="0.25">
      <c r="B222" s="54" t="s">
        <v>45</v>
      </c>
      <c r="C222" s="55" t="s">
        <v>24</v>
      </c>
      <c r="D222" s="23" t="e">
        <f>ROUND(IF(#REF!="",0,IF(D221="",0,IF(#REF!,D221/#REF!*100,0))),1)</f>
        <v>#REF!</v>
      </c>
      <c r="E222" s="23">
        <f t="shared" ref="E222:G222" si="155">ROUND(IF(D221="",0,IF(E221="",0,IF(D221,E221/D221*100,0))),1)</f>
        <v>0</v>
      </c>
      <c r="F222" s="23">
        <f t="shared" si="155"/>
        <v>0</v>
      </c>
      <c r="G222" s="23">
        <f t="shared" si="155"/>
        <v>0</v>
      </c>
    </row>
    <row r="223" spans="2:7" ht="31.5" x14ac:dyDescent="0.25">
      <c r="B223" s="52" t="str">
        <f>IF(T223="","Бюджетообразующее предприятие 12",T223)</f>
        <v>Бюджетообразующее предприятие 12</v>
      </c>
      <c r="C223" s="53" t="s">
        <v>8</v>
      </c>
      <c r="D223" s="13" t="str">
        <f t="shared" si="152"/>
        <v/>
      </c>
      <c r="E223" s="13" t="str">
        <f t="shared" si="152"/>
        <v/>
      </c>
      <c r="F223" s="13" t="str">
        <f t="shared" si="152"/>
        <v/>
      </c>
      <c r="G223" s="13" t="str">
        <f t="shared" si="152"/>
        <v/>
      </c>
    </row>
    <row r="224" spans="2:7" ht="15.75" x14ac:dyDescent="0.25">
      <c r="B224" s="54" t="s">
        <v>45</v>
      </c>
      <c r="C224" s="55" t="s">
        <v>24</v>
      </c>
      <c r="D224" s="23" t="e">
        <f>ROUND(IF(#REF!="",0,IF(D223="",0,IF(#REF!,D223/#REF!*100,0))),1)</f>
        <v>#REF!</v>
      </c>
      <c r="E224" s="23">
        <f t="shared" ref="E224:G224" si="156">ROUND(IF(D223="",0,IF(E223="",0,IF(D223,E223/D223*100,0))),1)</f>
        <v>0</v>
      </c>
      <c r="F224" s="23">
        <f t="shared" si="156"/>
        <v>0</v>
      </c>
      <c r="G224" s="23">
        <f t="shared" si="156"/>
        <v>0</v>
      </c>
    </row>
    <row r="225" spans="2:7" ht="31.5" x14ac:dyDescent="0.25">
      <c r="B225" s="52" t="str">
        <f>IF(T225="","Бюджетообразующее предприятие 13",T225)</f>
        <v>Бюджетообразующее предприятие 13</v>
      </c>
      <c r="C225" s="53" t="s">
        <v>8</v>
      </c>
      <c r="D225" s="13" t="str">
        <f t="shared" si="152"/>
        <v/>
      </c>
      <c r="E225" s="13" t="str">
        <f t="shared" si="152"/>
        <v/>
      </c>
      <c r="F225" s="13" t="str">
        <f t="shared" si="152"/>
        <v/>
      </c>
      <c r="G225" s="13" t="str">
        <f t="shared" si="152"/>
        <v/>
      </c>
    </row>
    <row r="226" spans="2:7" ht="15.75" x14ac:dyDescent="0.25">
      <c r="B226" s="54" t="s">
        <v>45</v>
      </c>
      <c r="C226" s="55" t="s">
        <v>24</v>
      </c>
      <c r="D226" s="23" t="e">
        <f>ROUND(IF(#REF!="",0,IF(D225="",0,IF(#REF!,D225/#REF!*100,0))),1)</f>
        <v>#REF!</v>
      </c>
      <c r="E226" s="23">
        <f t="shared" ref="E226:G226" si="157">ROUND(IF(D225="",0,IF(E225="",0,IF(D225,E225/D225*100,0))),1)</f>
        <v>0</v>
      </c>
      <c r="F226" s="23">
        <f t="shared" si="157"/>
        <v>0</v>
      </c>
      <c r="G226" s="23">
        <f t="shared" si="157"/>
        <v>0</v>
      </c>
    </row>
    <row r="227" spans="2:7" ht="31.5" x14ac:dyDescent="0.25">
      <c r="B227" s="52" t="str">
        <f>IF(T227="","Бюджетообразующее предприятие 14",T227)</f>
        <v>Бюджетообразующее предприятие 14</v>
      </c>
      <c r="C227" s="53" t="s">
        <v>8</v>
      </c>
      <c r="D227" s="13" t="str">
        <f t="shared" si="152"/>
        <v/>
      </c>
      <c r="E227" s="13" t="str">
        <f t="shared" si="152"/>
        <v/>
      </c>
      <c r="F227" s="13" t="str">
        <f t="shared" si="152"/>
        <v/>
      </c>
      <c r="G227" s="13" t="str">
        <f t="shared" si="152"/>
        <v/>
      </c>
    </row>
    <row r="228" spans="2:7" ht="15.75" x14ac:dyDescent="0.25">
      <c r="B228" s="54" t="s">
        <v>45</v>
      </c>
      <c r="C228" s="55" t="s">
        <v>24</v>
      </c>
      <c r="D228" s="23" t="e">
        <f>ROUND(IF(#REF!="",0,IF(D227="",0,IF(#REF!,D227/#REF!*100,0))),1)</f>
        <v>#REF!</v>
      </c>
      <c r="E228" s="23">
        <f t="shared" ref="E228:G228" si="158">ROUND(IF(D227="",0,IF(E227="",0,IF(D227,E227/D227*100,0))),1)</f>
        <v>0</v>
      </c>
      <c r="F228" s="23">
        <f t="shared" si="158"/>
        <v>0</v>
      </c>
      <c r="G228" s="23">
        <f t="shared" si="158"/>
        <v>0</v>
      </c>
    </row>
    <row r="229" spans="2:7" ht="31.5" x14ac:dyDescent="0.25">
      <c r="B229" s="52" t="str">
        <f>IF(T229="","Бюджетообразующее предприятие 15",T229)</f>
        <v>Бюджетообразующее предприятие 15</v>
      </c>
      <c r="C229" s="53" t="s">
        <v>8</v>
      </c>
      <c r="D229" s="13" t="str">
        <f t="shared" si="152"/>
        <v/>
      </c>
      <c r="E229" s="13" t="str">
        <f t="shared" si="152"/>
        <v/>
      </c>
      <c r="F229" s="13" t="str">
        <f t="shared" si="152"/>
        <v/>
      </c>
      <c r="G229" s="13" t="str">
        <f t="shared" si="152"/>
        <v/>
      </c>
    </row>
    <row r="230" spans="2:7" ht="15.75" x14ac:dyDescent="0.25">
      <c r="B230" s="54" t="s">
        <v>45</v>
      </c>
      <c r="C230" s="55" t="s">
        <v>24</v>
      </c>
      <c r="D230" s="23" t="e">
        <f>ROUND(IF(#REF!="",0,IF(D229="",0,IF(#REF!,D229/#REF!*100,0))),1)</f>
        <v>#REF!</v>
      </c>
      <c r="E230" s="23">
        <f t="shared" ref="E230:G230" si="159">ROUND(IF(D229="",0,IF(E229="",0,IF(D229,E229/D229*100,0))),1)</f>
        <v>0</v>
      </c>
      <c r="F230" s="23">
        <f t="shared" si="159"/>
        <v>0</v>
      </c>
      <c r="G230" s="23">
        <f t="shared" si="159"/>
        <v>0</v>
      </c>
    </row>
    <row r="231" spans="2:7" ht="31.5" x14ac:dyDescent="0.25">
      <c r="B231" s="52" t="str">
        <f>IF(T231="","Бюджетообразующее предприятие 16",T231)</f>
        <v>Бюджетообразующее предприятие 16</v>
      </c>
      <c r="C231" s="53" t="s">
        <v>8</v>
      </c>
      <c r="D231" s="13" t="str">
        <f t="shared" si="152"/>
        <v/>
      </c>
      <c r="E231" s="13" t="str">
        <f t="shared" si="152"/>
        <v/>
      </c>
      <c r="F231" s="13" t="str">
        <f t="shared" si="152"/>
        <v/>
      </c>
      <c r="G231" s="13" t="str">
        <f t="shared" si="152"/>
        <v/>
      </c>
    </row>
    <row r="232" spans="2:7" ht="15.75" x14ac:dyDescent="0.25">
      <c r="B232" s="54" t="s">
        <v>45</v>
      </c>
      <c r="C232" s="55" t="s">
        <v>24</v>
      </c>
      <c r="D232" s="23" t="e">
        <f>ROUND(IF(#REF!="",0,IF(D231="",0,IF(#REF!,D231/#REF!*100,0))),1)</f>
        <v>#REF!</v>
      </c>
      <c r="E232" s="23">
        <f t="shared" ref="E232:G232" si="160">ROUND(IF(D231="",0,IF(E231="",0,IF(D231,E231/D231*100,0))),1)</f>
        <v>0</v>
      </c>
      <c r="F232" s="23">
        <f t="shared" si="160"/>
        <v>0</v>
      </c>
      <c r="G232" s="23">
        <f t="shared" si="160"/>
        <v>0</v>
      </c>
    </row>
    <row r="233" spans="2:7" ht="31.5" x14ac:dyDescent="0.25">
      <c r="B233" s="52" t="str">
        <f>IF(T233="","Бюджетообразующее предприятие 17",T233)</f>
        <v>Бюджетообразующее предприятие 17</v>
      </c>
      <c r="C233" s="53" t="s">
        <v>8</v>
      </c>
      <c r="D233" s="13" t="str">
        <f t="shared" si="152"/>
        <v/>
      </c>
      <c r="E233" s="13" t="str">
        <f t="shared" si="152"/>
        <v/>
      </c>
      <c r="F233" s="13" t="str">
        <f t="shared" si="152"/>
        <v/>
      </c>
      <c r="G233" s="13" t="str">
        <f t="shared" si="152"/>
        <v/>
      </c>
    </row>
    <row r="234" spans="2:7" ht="15.75" x14ac:dyDescent="0.25">
      <c r="B234" s="54" t="s">
        <v>45</v>
      </c>
      <c r="C234" s="55" t="s">
        <v>24</v>
      </c>
      <c r="D234" s="23" t="e">
        <f>ROUND(IF(#REF!="",0,IF(D233="",0,IF(#REF!,D233/#REF!*100,0))),1)</f>
        <v>#REF!</v>
      </c>
      <c r="E234" s="23">
        <f t="shared" ref="E234:G234" si="161">ROUND(IF(D233="",0,IF(E233="",0,IF(D233,E233/D233*100,0))),1)</f>
        <v>0</v>
      </c>
      <c r="F234" s="23">
        <f t="shared" si="161"/>
        <v>0</v>
      </c>
      <c r="G234" s="23">
        <f t="shared" si="161"/>
        <v>0</v>
      </c>
    </row>
    <row r="235" spans="2:7" ht="31.5" x14ac:dyDescent="0.25">
      <c r="B235" s="52" t="str">
        <f>IF(T235="","Бюджетообразующее предприятие 18",T235)</f>
        <v>Бюджетообразующее предприятие 18</v>
      </c>
      <c r="C235" s="53" t="s">
        <v>8</v>
      </c>
      <c r="D235" s="13" t="str">
        <f t="shared" si="152"/>
        <v/>
      </c>
      <c r="E235" s="13" t="str">
        <f t="shared" si="152"/>
        <v/>
      </c>
      <c r="F235" s="13" t="str">
        <f t="shared" si="152"/>
        <v/>
      </c>
      <c r="G235" s="13" t="str">
        <f t="shared" si="152"/>
        <v/>
      </c>
    </row>
    <row r="236" spans="2:7" ht="15.75" x14ac:dyDescent="0.25">
      <c r="B236" s="54" t="s">
        <v>45</v>
      </c>
      <c r="C236" s="55" t="s">
        <v>24</v>
      </c>
      <c r="D236" s="23" t="e">
        <f>ROUND(IF(#REF!="",0,IF(D235="",0,IF(#REF!,D235/#REF!*100,0))),1)</f>
        <v>#REF!</v>
      </c>
      <c r="E236" s="23">
        <f t="shared" ref="E236:G236" si="162">ROUND(IF(D235="",0,IF(E235="",0,IF(D235,E235/D235*100,0))),1)</f>
        <v>0</v>
      </c>
      <c r="F236" s="23">
        <f t="shared" si="162"/>
        <v>0</v>
      </c>
      <c r="G236" s="23">
        <f t="shared" si="162"/>
        <v>0</v>
      </c>
    </row>
    <row r="237" spans="2:7" ht="31.5" x14ac:dyDescent="0.25">
      <c r="B237" s="52" t="str">
        <f>IF(T237="","Бюджетообразующее предприятие 19",T237)</f>
        <v>Бюджетообразующее предприятие 19</v>
      </c>
      <c r="C237" s="53" t="s">
        <v>8</v>
      </c>
      <c r="D237" s="13" t="str">
        <f t="shared" si="152"/>
        <v/>
      </c>
      <c r="E237" s="13" t="str">
        <f t="shared" si="152"/>
        <v/>
      </c>
      <c r="F237" s="13" t="str">
        <f t="shared" si="152"/>
        <v/>
      </c>
      <c r="G237" s="13" t="str">
        <f t="shared" si="152"/>
        <v/>
      </c>
    </row>
    <row r="238" spans="2:7" ht="15.75" x14ac:dyDescent="0.25">
      <c r="B238" s="54" t="s">
        <v>45</v>
      </c>
      <c r="C238" s="55" t="s">
        <v>24</v>
      </c>
      <c r="D238" s="23" t="e">
        <f>ROUND(IF(#REF!="",0,IF(D237="",0,IF(#REF!,D237/#REF!*100,0))),1)</f>
        <v>#REF!</v>
      </c>
      <c r="E238" s="23">
        <f t="shared" ref="E238:G238" si="163">ROUND(IF(D237="",0,IF(E237="",0,IF(D237,E237/D237*100,0))),1)</f>
        <v>0</v>
      </c>
      <c r="F238" s="23">
        <f t="shared" si="163"/>
        <v>0</v>
      </c>
      <c r="G238" s="23">
        <f t="shared" si="163"/>
        <v>0</v>
      </c>
    </row>
    <row r="239" spans="2:7" ht="31.5" x14ac:dyDescent="0.25">
      <c r="B239" s="52" t="str">
        <f>IF(T239="","Бюджетообразующее предприятие 20",T239)</f>
        <v>Бюджетообразующее предприятие 20</v>
      </c>
      <c r="C239" s="53" t="s">
        <v>8</v>
      </c>
      <c r="D239" s="13" t="str">
        <f t="shared" si="152"/>
        <v/>
      </c>
      <c r="E239" s="13" t="str">
        <f t="shared" si="152"/>
        <v/>
      </c>
      <c r="F239" s="13" t="str">
        <f t="shared" si="152"/>
        <v/>
      </c>
      <c r="G239" s="13" t="str">
        <f t="shared" si="152"/>
        <v/>
      </c>
    </row>
    <row r="240" spans="2:7" ht="15.75" x14ac:dyDescent="0.25">
      <c r="B240" s="54" t="s">
        <v>45</v>
      </c>
      <c r="C240" s="55" t="s">
        <v>24</v>
      </c>
      <c r="D240" s="23" t="e">
        <f>ROUND(IF(#REF!="",0,IF(D239="",0,IF(#REF!,D239/#REF!*100,0))),1)</f>
        <v>#REF!</v>
      </c>
      <c r="E240" s="23">
        <f t="shared" ref="E240:G240" si="164">ROUND(IF(D239="",0,IF(E239="",0,IF(D239,E239/D239*100,0))),1)</f>
        <v>0</v>
      </c>
      <c r="F240" s="23">
        <f t="shared" si="164"/>
        <v>0</v>
      </c>
      <c r="G240" s="23">
        <f t="shared" si="164"/>
        <v>0</v>
      </c>
    </row>
    <row r="241" spans="2:7" ht="31.5" x14ac:dyDescent="0.25">
      <c r="B241" s="52" t="str">
        <f>IF(T241="","Бюджетообразующее предприятие 21",T241)</f>
        <v>Бюджетообразующее предприятие 21</v>
      </c>
      <c r="C241" s="53" t="s">
        <v>8</v>
      </c>
      <c r="D241" s="13" t="str">
        <f t="shared" si="152"/>
        <v/>
      </c>
      <c r="E241" s="13" t="str">
        <f t="shared" si="152"/>
        <v/>
      </c>
      <c r="F241" s="13" t="str">
        <f t="shared" si="152"/>
        <v/>
      </c>
      <c r="G241" s="13" t="str">
        <f t="shared" si="152"/>
        <v/>
      </c>
    </row>
    <row r="242" spans="2:7" ht="15.75" x14ac:dyDescent="0.25">
      <c r="B242" s="54" t="s">
        <v>45</v>
      </c>
      <c r="C242" s="55" t="s">
        <v>24</v>
      </c>
      <c r="D242" s="23" t="e">
        <f>ROUND(IF(#REF!="",0,IF(D241="",0,IF(#REF!,D241/#REF!*100,0))),1)</f>
        <v>#REF!</v>
      </c>
      <c r="E242" s="23">
        <f t="shared" ref="E242:G242" si="165">ROUND(IF(D241="",0,IF(E241="",0,IF(D241,E241/D241*100,0))),1)</f>
        <v>0</v>
      </c>
      <c r="F242" s="23">
        <f t="shared" si="165"/>
        <v>0</v>
      </c>
      <c r="G242" s="23">
        <f t="shared" si="165"/>
        <v>0</v>
      </c>
    </row>
    <row r="243" spans="2:7" ht="31.5" x14ac:dyDescent="0.25">
      <c r="B243" s="52" t="str">
        <f>IF(T243="","Бюджетообразующее предприятие 22",T243)</f>
        <v>Бюджетообразующее предприятие 22</v>
      </c>
      <c r="C243" s="53" t="s">
        <v>8</v>
      </c>
      <c r="D243" s="13" t="str">
        <f t="shared" si="152"/>
        <v/>
      </c>
      <c r="E243" s="13" t="str">
        <f t="shared" si="152"/>
        <v/>
      </c>
      <c r="F243" s="13" t="str">
        <f t="shared" si="152"/>
        <v/>
      </c>
      <c r="G243" s="13" t="str">
        <f t="shared" si="152"/>
        <v/>
      </c>
    </row>
    <row r="244" spans="2:7" ht="15.75" x14ac:dyDescent="0.25">
      <c r="B244" s="54" t="s">
        <v>45</v>
      </c>
      <c r="C244" s="55" t="s">
        <v>24</v>
      </c>
      <c r="D244" s="23" t="e">
        <f>ROUND(IF(#REF!="",0,IF(D243="",0,IF(#REF!,D243/#REF!*100,0))),1)</f>
        <v>#REF!</v>
      </c>
      <c r="E244" s="23">
        <f t="shared" ref="E244:G244" si="166">ROUND(IF(D243="",0,IF(E243="",0,IF(D243,E243/D243*100,0))),1)</f>
        <v>0</v>
      </c>
      <c r="F244" s="23">
        <f t="shared" si="166"/>
        <v>0</v>
      </c>
      <c r="G244" s="23">
        <f t="shared" si="166"/>
        <v>0</v>
      </c>
    </row>
    <row r="245" spans="2:7" ht="31.5" x14ac:dyDescent="0.25">
      <c r="B245" s="52" t="str">
        <f>IF(T245="","Бюджетообразующее предприятие 23",T245)</f>
        <v>Бюджетообразующее предприятие 23</v>
      </c>
      <c r="C245" s="53" t="s">
        <v>8</v>
      </c>
      <c r="D245" s="13" t="str">
        <f t="shared" si="152"/>
        <v/>
      </c>
      <c r="E245" s="13" t="str">
        <f t="shared" si="152"/>
        <v/>
      </c>
      <c r="F245" s="13" t="str">
        <f t="shared" si="152"/>
        <v/>
      </c>
      <c r="G245" s="13" t="str">
        <f t="shared" si="152"/>
        <v/>
      </c>
    </row>
    <row r="246" spans="2:7" ht="15.75" x14ac:dyDescent="0.25">
      <c r="B246" s="54" t="s">
        <v>45</v>
      </c>
      <c r="C246" s="55" t="s">
        <v>24</v>
      </c>
      <c r="D246" s="23" t="e">
        <f>ROUND(IF(#REF!="",0,IF(D245="",0,IF(#REF!,D245/#REF!*100,0))),1)</f>
        <v>#REF!</v>
      </c>
      <c r="E246" s="23">
        <f t="shared" ref="E246:G246" si="167">ROUND(IF(D245="",0,IF(E245="",0,IF(D245,E245/D245*100,0))),1)</f>
        <v>0</v>
      </c>
      <c r="F246" s="23">
        <f t="shared" si="167"/>
        <v>0</v>
      </c>
      <c r="G246" s="23">
        <f t="shared" si="167"/>
        <v>0</v>
      </c>
    </row>
    <row r="247" spans="2:7" ht="31.5" x14ac:dyDescent="0.25">
      <c r="B247" s="52" t="str">
        <f>IF(T247="","Бюджетообразующее предприятие 24",T247)</f>
        <v>Бюджетообразующее предприятие 24</v>
      </c>
      <c r="C247" s="53" t="s">
        <v>8</v>
      </c>
      <c r="D247" s="13" t="str">
        <f t="shared" si="152"/>
        <v/>
      </c>
      <c r="E247" s="13" t="str">
        <f t="shared" si="152"/>
        <v/>
      </c>
      <c r="F247" s="13" t="str">
        <f t="shared" si="152"/>
        <v/>
      </c>
      <c r="G247" s="13" t="str">
        <f t="shared" si="152"/>
        <v/>
      </c>
    </row>
    <row r="248" spans="2:7" ht="15.75" x14ac:dyDescent="0.25">
      <c r="B248" s="54" t="s">
        <v>45</v>
      </c>
      <c r="C248" s="55" t="s">
        <v>24</v>
      </c>
      <c r="D248" s="23" t="e">
        <f>ROUND(IF(#REF!="",0,IF(D247="",0,IF(#REF!,D247/#REF!*100,0))),1)</f>
        <v>#REF!</v>
      </c>
      <c r="E248" s="23">
        <f t="shared" ref="E248:G248" si="168">ROUND(IF(D247="",0,IF(E247="",0,IF(D247,E247/D247*100,0))),1)</f>
        <v>0</v>
      </c>
      <c r="F248" s="23">
        <f t="shared" si="168"/>
        <v>0</v>
      </c>
      <c r="G248" s="23">
        <f t="shared" si="168"/>
        <v>0</v>
      </c>
    </row>
    <row r="249" spans="2:7" ht="31.5" x14ac:dyDescent="0.25">
      <c r="B249" s="52" t="str">
        <f>IF(T249="","Бюджетообразующее предприятие 25",T249)</f>
        <v>Бюджетообразующее предприятие 25</v>
      </c>
      <c r="C249" s="53" t="s">
        <v>8</v>
      </c>
      <c r="D249" s="13" t="str">
        <f t="shared" si="152"/>
        <v/>
      </c>
      <c r="E249" s="13" t="str">
        <f t="shared" si="152"/>
        <v/>
      </c>
      <c r="F249" s="13" t="str">
        <f t="shared" si="152"/>
        <v/>
      </c>
      <c r="G249" s="13" t="str">
        <f t="shared" si="152"/>
        <v/>
      </c>
    </row>
    <row r="250" spans="2:7" ht="15.75" x14ac:dyDescent="0.25">
      <c r="B250" s="54" t="s">
        <v>45</v>
      </c>
      <c r="C250" s="55" t="s">
        <v>24</v>
      </c>
      <c r="D250" s="23" t="e">
        <f>ROUND(IF(#REF!="",0,IF(D249="",0,IF(#REF!,D249/#REF!*100,0))),1)</f>
        <v>#REF!</v>
      </c>
      <c r="E250" s="23">
        <f t="shared" ref="E250:G250" si="169">ROUND(IF(D249="",0,IF(E249="",0,IF(D249,E249/D249*100,0))),1)</f>
        <v>0</v>
      </c>
      <c r="F250" s="23">
        <f t="shared" si="169"/>
        <v>0</v>
      </c>
      <c r="G250" s="23">
        <f t="shared" si="169"/>
        <v>0</v>
      </c>
    </row>
    <row r="251" spans="2:7" ht="31.5" x14ac:dyDescent="0.25">
      <c r="B251" s="52" t="str">
        <f>IF(T251="","Бюджетообразующее предприятие 26",T251)</f>
        <v>Бюджетообразующее предприятие 26</v>
      </c>
      <c r="C251" s="53" t="s">
        <v>8</v>
      </c>
      <c r="D251" s="13" t="str">
        <f t="shared" si="152"/>
        <v/>
      </c>
      <c r="E251" s="13" t="str">
        <f t="shared" si="152"/>
        <v/>
      </c>
      <c r="F251" s="13" t="str">
        <f t="shared" si="152"/>
        <v/>
      </c>
      <c r="G251" s="13" t="str">
        <f t="shared" si="152"/>
        <v/>
      </c>
    </row>
    <row r="252" spans="2:7" ht="15.75" x14ac:dyDescent="0.25">
      <c r="B252" s="54" t="s">
        <v>45</v>
      </c>
      <c r="C252" s="55" t="s">
        <v>24</v>
      </c>
      <c r="D252" s="23" t="e">
        <f>ROUND(IF(#REF!="",0,IF(D251="",0,IF(#REF!,D251/#REF!*100,0))),1)</f>
        <v>#REF!</v>
      </c>
      <c r="E252" s="23">
        <f t="shared" ref="E252:G252" si="170">ROUND(IF(D251="",0,IF(E251="",0,IF(D251,E251/D251*100,0))),1)</f>
        <v>0</v>
      </c>
      <c r="F252" s="23">
        <f t="shared" si="170"/>
        <v>0</v>
      </c>
      <c r="G252" s="23">
        <f t="shared" si="170"/>
        <v>0</v>
      </c>
    </row>
    <row r="253" spans="2:7" ht="31.5" x14ac:dyDescent="0.25">
      <c r="B253" s="52" t="str">
        <f>IF(T253="","Бюджетообразующее предприятие 27",T253)</f>
        <v>Бюджетообразующее предприятие 27</v>
      </c>
      <c r="C253" s="53" t="s">
        <v>8</v>
      </c>
      <c r="D253" s="13" t="str">
        <f t="shared" si="152"/>
        <v/>
      </c>
      <c r="E253" s="13" t="str">
        <f t="shared" si="152"/>
        <v/>
      </c>
      <c r="F253" s="13" t="str">
        <f t="shared" si="152"/>
        <v/>
      </c>
      <c r="G253" s="13" t="str">
        <f t="shared" si="152"/>
        <v/>
      </c>
    </row>
    <row r="254" spans="2:7" ht="15.75" x14ac:dyDescent="0.25">
      <c r="B254" s="54" t="s">
        <v>45</v>
      </c>
      <c r="C254" s="55" t="s">
        <v>24</v>
      </c>
      <c r="D254" s="23" t="e">
        <f>ROUND(IF(#REF!="",0,IF(D253="",0,IF(#REF!,D253/#REF!*100,0))),1)</f>
        <v>#REF!</v>
      </c>
      <c r="E254" s="23">
        <f t="shared" ref="E254:G254" si="171">ROUND(IF(D253="",0,IF(E253="",0,IF(D253,E253/D253*100,0))),1)</f>
        <v>0</v>
      </c>
      <c r="F254" s="23">
        <f t="shared" si="171"/>
        <v>0</v>
      </c>
      <c r="G254" s="23">
        <f t="shared" si="171"/>
        <v>0</v>
      </c>
    </row>
    <row r="255" spans="2:7" ht="31.5" x14ac:dyDescent="0.25">
      <c r="B255" s="52" t="str">
        <f>IF(T255="","Бюджетообразующее предприятие 28",T255)</f>
        <v>Бюджетообразующее предприятие 28</v>
      </c>
      <c r="C255" s="53" t="s">
        <v>8</v>
      </c>
      <c r="D255" s="13" t="str">
        <f t="shared" si="152"/>
        <v/>
      </c>
      <c r="E255" s="13" t="str">
        <f t="shared" si="152"/>
        <v/>
      </c>
      <c r="F255" s="13" t="str">
        <f t="shared" si="152"/>
        <v/>
      </c>
      <c r="G255" s="13" t="str">
        <f t="shared" si="152"/>
        <v/>
      </c>
    </row>
    <row r="256" spans="2:7" ht="15.75" x14ac:dyDescent="0.25">
      <c r="B256" s="54" t="s">
        <v>45</v>
      </c>
      <c r="C256" s="55" t="s">
        <v>24</v>
      </c>
      <c r="D256" s="23" t="e">
        <f>ROUND(IF(#REF!="",0,IF(D255="",0,IF(#REF!,D255/#REF!*100,0))),1)</f>
        <v>#REF!</v>
      </c>
      <c r="E256" s="23">
        <f t="shared" ref="E256:G256" si="172">ROUND(IF(D255="",0,IF(E255="",0,IF(D255,E255/D255*100,0))),1)</f>
        <v>0</v>
      </c>
      <c r="F256" s="23">
        <f t="shared" si="172"/>
        <v>0</v>
      </c>
      <c r="G256" s="23">
        <f t="shared" si="172"/>
        <v>0</v>
      </c>
    </row>
    <row r="257" spans="2:8" ht="31.5" x14ac:dyDescent="0.25">
      <c r="B257" s="52" t="str">
        <f>IF(T257="","Бюджетообразующее предприятие 29",T257)</f>
        <v>Бюджетообразующее предприятие 29</v>
      </c>
      <c r="C257" s="53" t="s">
        <v>8</v>
      </c>
      <c r="D257" s="13" t="str">
        <f t="shared" si="152"/>
        <v/>
      </c>
      <c r="E257" s="13" t="str">
        <f t="shared" si="152"/>
        <v/>
      </c>
      <c r="F257" s="13" t="str">
        <f t="shared" si="152"/>
        <v/>
      </c>
      <c r="G257" s="13" t="str">
        <f t="shared" si="152"/>
        <v/>
      </c>
    </row>
    <row r="258" spans="2:8" ht="15.75" x14ac:dyDescent="0.25">
      <c r="B258" s="54" t="s">
        <v>45</v>
      </c>
      <c r="C258" s="55" t="s">
        <v>24</v>
      </c>
      <c r="D258" s="23" t="e">
        <f>ROUND(IF(#REF!="",0,IF(D257="",0,IF(#REF!,D257/#REF!*100,0))),1)</f>
        <v>#REF!</v>
      </c>
      <c r="E258" s="23">
        <f t="shared" ref="E258:G258" si="173">ROUND(IF(D257="",0,IF(E257="",0,IF(D257,E257/D257*100,0))),1)</f>
        <v>0</v>
      </c>
      <c r="F258" s="23">
        <f t="shared" si="173"/>
        <v>0</v>
      </c>
      <c r="G258" s="23">
        <f t="shared" si="173"/>
        <v>0</v>
      </c>
    </row>
    <row r="259" spans="2:8" ht="31.5" x14ac:dyDescent="0.25">
      <c r="B259" s="52" t="str">
        <f>IF(T259="","Бюджетообразующее предприятие 30",T259)</f>
        <v>Бюджетообразующее предприятие 30</v>
      </c>
      <c r="C259" s="53" t="s">
        <v>8</v>
      </c>
      <c r="D259" s="13" t="str">
        <f t="shared" si="152"/>
        <v/>
      </c>
      <c r="E259" s="13" t="str">
        <f t="shared" si="152"/>
        <v/>
      </c>
      <c r="F259" s="13" t="str">
        <f t="shared" si="152"/>
        <v/>
      </c>
      <c r="G259" s="13" t="str">
        <f t="shared" si="152"/>
        <v/>
      </c>
    </row>
    <row r="260" spans="2:8" ht="15.75" x14ac:dyDescent="0.25">
      <c r="B260" s="54" t="s">
        <v>45</v>
      </c>
      <c r="C260" s="55" t="s">
        <v>24</v>
      </c>
      <c r="D260" s="23" t="e">
        <f>ROUND(IF(#REF!="",0,IF(D259="",0,IF(#REF!,D259/#REF!*100,0))),1)</f>
        <v>#REF!</v>
      </c>
      <c r="E260" s="23">
        <f t="shared" ref="E260:G260" si="174">ROUND(IF(D259="",0,IF(E259="",0,IF(D259,E259/D259*100,0))),1)</f>
        <v>0</v>
      </c>
      <c r="F260" s="23">
        <f t="shared" si="174"/>
        <v>0</v>
      </c>
      <c r="G260" s="23">
        <f t="shared" si="174"/>
        <v>0</v>
      </c>
    </row>
    <row r="261" spans="2:8" x14ac:dyDescent="0.25">
      <c r="B261" s="4"/>
      <c r="C261" s="4"/>
      <c r="D261" s="4"/>
      <c r="E261" s="4"/>
      <c r="F261" s="4"/>
      <c r="G261" s="4"/>
    </row>
    <row r="262" spans="2:8" x14ac:dyDescent="0.25">
      <c r="B262" s="4"/>
      <c r="C262" s="4"/>
      <c r="D262" s="4"/>
      <c r="E262" s="4"/>
      <c r="F262" s="4"/>
      <c r="G262" s="4"/>
    </row>
    <row r="263" spans="2:8" x14ac:dyDescent="0.25">
      <c r="B263" s="56" t="s">
        <v>46</v>
      </c>
      <c r="C263" s="4"/>
      <c r="D263" s="4"/>
      <c r="E263" s="4"/>
      <c r="F263" s="4"/>
      <c r="G263" s="4"/>
    </row>
    <row r="264" spans="2:8" x14ac:dyDescent="0.25">
      <c r="B264" s="56" t="s">
        <v>47</v>
      </c>
      <c r="C264" s="57"/>
      <c r="D264" s="57"/>
      <c r="E264" s="57"/>
      <c r="F264" s="56" t="s">
        <v>48</v>
      </c>
      <c r="G264" s="4"/>
    </row>
    <row r="265" spans="2:8" x14ac:dyDescent="0.25">
      <c r="B265" s="56" t="s">
        <v>49</v>
      </c>
      <c r="C265" s="57"/>
      <c r="D265" s="57"/>
      <c r="E265" s="57"/>
      <c r="F265" s="57"/>
      <c r="G265" s="4"/>
    </row>
    <row r="266" spans="2:8" x14ac:dyDescent="0.25">
      <c r="B266" s="56"/>
      <c r="C266" s="58"/>
      <c r="D266" s="58"/>
      <c r="E266" s="58"/>
      <c r="F266" s="58"/>
      <c r="G266" s="4"/>
    </row>
    <row r="267" spans="2:8" x14ac:dyDescent="0.25">
      <c r="B267" s="56" t="s">
        <v>50</v>
      </c>
      <c r="C267" s="58"/>
      <c r="D267" s="58"/>
      <c r="E267" s="58"/>
      <c r="F267" s="58"/>
      <c r="G267" s="4"/>
    </row>
    <row r="268" spans="2:8" x14ac:dyDescent="0.25">
      <c r="B268" s="56" t="s">
        <v>51</v>
      </c>
      <c r="C268" s="58"/>
      <c r="D268" s="58" t="s">
        <v>52</v>
      </c>
      <c r="E268" s="56" t="s">
        <v>53</v>
      </c>
      <c r="F268" s="56" t="s">
        <v>54</v>
      </c>
      <c r="G268" s="4"/>
    </row>
    <row r="272" spans="2:8" ht="18.75" x14ac:dyDescent="0.3">
      <c r="B272" s="136" t="s">
        <v>55</v>
      </c>
      <c r="C272" s="136"/>
      <c r="D272" s="136"/>
      <c r="E272" s="136"/>
      <c r="F272" s="136"/>
      <c r="G272" s="136"/>
      <c r="H272" s="136"/>
    </row>
    <row r="273" spans="2:11" ht="15.75" x14ac:dyDescent="0.25">
      <c r="B273" s="59" t="s">
        <v>56</v>
      </c>
      <c r="C273" s="137" t="s">
        <v>57</v>
      </c>
      <c r="D273" s="137"/>
      <c r="E273" s="137"/>
      <c r="F273" s="137"/>
      <c r="G273" s="137"/>
      <c r="H273" s="137"/>
    </row>
    <row r="274" spans="2:11" ht="15.75" x14ac:dyDescent="0.25">
      <c r="B274" s="60"/>
      <c r="C274" s="138" t="s">
        <v>58</v>
      </c>
      <c r="D274" s="138"/>
      <c r="E274" s="138"/>
      <c r="F274" s="138"/>
      <c r="G274" s="138"/>
      <c r="H274" s="138"/>
    </row>
    <row r="275" spans="2:11" ht="15.75" x14ac:dyDescent="0.25">
      <c r="B275" s="61"/>
      <c r="H275" s="62" t="s">
        <v>59</v>
      </c>
    </row>
    <row r="276" spans="2:11" x14ac:dyDescent="0.25">
      <c r="B276" s="139" t="s">
        <v>60</v>
      </c>
      <c r="C276" s="140" t="s">
        <v>61</v>
      </c>
      <c r="D276" s="140" t="s">
        <v>62</v>
      </c>
      <c r="E276" s="140" t="s">
        <v>63</v>
      </c>
      <c r="F276" s="140" t="s">
        <v>64</v>
      </c>
      <c r="G276" s="140"/>
      <c r="H276" s="140"/>
    </row>
    <row r="277" spans="2:11" ht="51" x14ac:dyDescent="0.25">
      <c r="B277" s="139"/>
      <c r="C277" s="140"/>
      <c r="D277" s="140"/>
      <c r="E277" s="140"/>
      <c r="F277" s="63" t="s">
        <v>65</v>
      </c>
      <c r="G277" s="63" t="s">
        <v>66</v>
      </c>
      <c r="H277" s="63" t="s">
        <v>67</v>
      </c>
    </row>
    <row r="278" spans="2:11" ht="15.75" x14ac:dyDescent="0.25">
      <c r="B278" s="139"/>
      <c r="C278" s="140"/>
      <c r="D278" s="64">
        <v>2023</v>
      </c>
      <c r="E278" s="65">
        <f>D278+1</f>
        <v>2024</v>
      </c>
      <c r="F278" s="65">
        <f>E278+1</f>
        <v>2025</v>
      </c>
      <c r="G278" s="65">
        <f>F278+1</f>
        <v>2026</v>
      </c>
      <c r="H278" s="65">
        <f>G278+1</f>
        <v>2027</v>
      </c>
    </row>
    <row r="279" spans="2:11" ht="15.75" x14ac:dyDescent="0.25">
      <c r="B279" s="66">
        <v>1</v>
      </c>
      <c r="C279" s="66">
        <v>2</v>
      </c>
      <c r="D279" s="9">
        <v>3</v>
      </c>
      <c r="E279" s="9">
        <v>4</v>
      </c>
      <c r="F279" s="9">
        <v>5</v>
      </c>
      <c r="G279" s="9">
        <v>6</v>
      </c>
      <c r="H279" s="9">
        <v>7</v>
      </c>
    </row>
    <row r="280" spans="2:11" ht="47.25" x14ac:dyDescent="0.25">
      <c r="B280" s="89" t="s">
        <v>68</v>
      </c>
      <c r="C280" s="90"/>
      <c r="D280" s="91"/>
      <c r="E280" s="91"/>
      <c r="F280" s="91"/>
      <c r="G280" s="91"/>
      <c r="H280" s="91"/>
      <c r="K280" s="110">
        <f>D299-D301-D302-D303-D304</f>
        <v>-2.78</v>
      </c>
    </row>
    <row r="281" spans="2:11" ht="47.25" x14ac:dyDescent="0.25">
      <c r="B281" s="89" t="s">
        <v>69</v>
      </c>
      <c r="C281" s="90"/>
      <c r="D281" s="92"/>
      <c r="E281" s="92"/>
      <c r="F281" s="92"/>
      <c r="G281" s="92"/>
      <c r="H281" s="92"/>
    </row>
    <row r="282" spans="2:11" ht="15.75" x14ac:dyDescent="0.25">
      <c r="B282" s="93" t="s">
        <v>70</v>
      </c>
      <c r="C282" s="90"/>
      <c r="D282" s="92"/>
      <c r="E282" s="92"/>
      <c r="F282" s="92"/>
      <c r="G282" s="92"/>
      <c r="H282" s="92"/>
    </row>
    <row r="283" spans="2:11" ht="31.5" x14ac:dyDescent="0.25">
      <c r="B283" s="93" t="s">
        <v>71</v>
      </c>
      <c r="C283" s="90"/>
      <c r="D283" s="94"/>
      <c r="E283" s="94"/>
      <c r="F283" s="94"/>
      <c r="G283" s="94"/>
      <c r="H283" s="94"/>
    </row>
    <row r="284" spans="2:11" ht="63" x14ac:dyDescent="0.25">
      <c r="B284" s="93" t="s">
        <v>72</v>
      </c>
      <c r="C284" s="90"/>
      <c r="D284" s="94"/>
      <c r="E284" s="94"/>
      <c r="F284" s="94"/>
      <c r="G284" s="94"/>
      <c r="H284" s="94"/>
    </row>
    <row r="285" spans="2:11" ht="47.25" x14ac:dyDescent="0.25">
      <c r="B285" s="95" t="s">
        <v>73</v>
      </c>
      <c r="C285" s="90"/>
      <c r="D285" s="92"/>
      <c r="E285" s="92"/>
      <c r="F285" s="92"/>
      <c r="G285" s="92"/>
      <c r="H285" s="92"/>
    </row>
    <row r="286" spans="2:11" ht="47.25" x14ac:dyDescent="0.25">
      <c r="B286" s="95" t="s">
        <v>74</v>
      </c>
      <c r="C286" s="90"/>
      <c r="D286" s="94"/>
      <c r="E286" s="94"/>
      <c r="F286" s="94"/>
      <c r="G286" s="94"/>
      <c r="H286" s="94"/>
    </row>
    <row r="287" spans="2:11" ht="63" x14ac:dyDescent="0.25">
      <c r="B287" s="95" t="s">
        <v>75</v>
      </c>
      <c r="C287" s="90"/>
      <c r="D287" s="92"/>
      <c r="E287" s="92"/>
      <c r="F287" s="92"/>
      <c r="G287" s="92"/>
      <c r="H287" s="92"/>
    </row>
    <row r="288" spans="2:11" ht="15.75" x14ac:dyDescent="0.25">
      <c r="B288" s="95" t="s">
        <v>76</v>
      </c>
      <c r="C288" s="90"/>
      <c r="D288" s="92"/>
      <c r="E288" s="92"/>
      <c r="F288" s="92"/>
      <c r="G288" s="92"/>
      <c r="H288" s="92"/>
    </row>
    <row r="289" spans="2:8" ht="31.5" x14ac:dyDescent="0.25">
      <c r="B289" s="95" t="s">
        <v>77</v>
      </c>
      <c r="C289" s="90"/>
      <c r="D289" s="94"/>
      <c r="E289" s="94"/>
      <c r="F289" s="94"/>
      <c r="G289" s="94"/>
      <c r="H289" s="94"/>
    </row>
    <row r="290" spans="2:8" ht="47.25" x14ac:dyDescent="0.25">
      <c r="B290" s="95" t="s">
        <v>78</v>
      </c>
      <c r="C290" s="90"/>
      <c r="D290" s="94"/>
      <c r="E290" s="94"/>
      <c r="F290" s="94"/>
      <c r="G290" s="94"/>
      <c r="H290" s="94"/>
    </row>
    <row r="291" spans="2:8" ht="31.5" x14ac:dyDescent="0.25">
      <c r="B291" s="95" t="s">
        <v>79</v>
      </c>
      <c r="C291" s="90"/>
      <c r="D291" s="94"/>
      <c r="E291" s="94"/>
      <c r="F291" s="94"/>
      <c r="G291" s="94"/>
      <c r="H291" s="94"/>
    </row>
    <row r="292" spans="2:8" ht="31.5" x14ac:dyDescent="0.25">
      <c r="B292" s="96" t="s">
        <v>80</v>
      </c>
      <c r="C292" s="90"/>
      <c r="D292" s="92"/>
      <c r="E292" s="92"/>
      <c r="F292" s="92"/>
      <c r="G292" s="92"/>
      <c r="H292" s="92"/>
    </row>
    <row r="293" spans="2:8" ht="47.25" x14ac:dyDescent="0.25">
      <c r="B293" s="72" t="s">
        <v>81</v>
      </c>
      <c r="C293" s="69">
        <v>110</v>
      </c>
      <c r="D293" s="70">
        <f>D299</f>
        <v>0</v>
      </c>
      <c r="E293" s="70">
        <f>E299</f>
        <v>0</v>
      </c>
      <c r="F293" s="70">
        <f>F299</f>
        <v>0</v>
      </c>
      <c r="G293" s="70">
        <f>G299</f>
        <v>0</v>
      </c>
      <c r="H293" s="70">
        <f>H299</f>
        <v>0</v>
      </c>
    </row>
    <row r="294" spans="2:8" ht="47.25" x14ac:dyDescent="0.25">
      <c r="B294" s="72" t="s">
        <v>82</v>
      </c>
      <c r="C294" s="69">
        <v>120</v>
      </c>
      <c r="D294" s="70">
        <f>D296+D297+D298</f>
        <v>0</v>
      </c>
      <c r="E294" s="70">
        <f>E296+E297+E298</f>
        <v>0</v>
      </c>
      <c r="F294" s="70">
        <f>F296+F297+F298</f>
        <v>0</v>
      </c>
      <c r="G294" s="70">
        <f>G296+G297+G298</f>
        <v>0</v>
      </c>
      <c r="H294" s="70">
        <f>H296+H297+H298</f>
        <v>0</v>
      </c>
    </row>
    <row r="295" spans="2:8" ht="15.75" x14ac:dyDescent="0.25">
      <c r="B295" s="95" t="s">
        <v>70</v>
      </c>
      <c r="C295" s="90"/>
      <c r="D295" s="92"/>
      <c r="E295" s="92"/>
      <c r="F295" s="92"/>
      <c r="G295" s="92"/>
      <c r="H295" s="92"/>
    </row>
    <row r="296" spans="2:8" ht="63" x14ac:dyDescent="0.25">
      <c r="B296" s="95" t="s">
        <v>83</v>
      </c>
      <c r="C296" s="90"/>
      <c r="D296" s="94"/>
      <c r="E296" s="94"/>
      <c r="F296" s="94"/>
      <c r="G296" s="94"/>
      <c r="H296" s="94"/>
    </row>
    <row r="297" spans="2:8" ht="47.25" x14ac:dyDescent="0.25">
      <c r="B297" s="95" t="s">
        <v>84</v>
      </c>
      <c r="C297" s="90"/>
      <c r="D297" s="94"/>
      <c r="E297" s="97"/>
      <c r="F297" s="97"/>
      <c r="G297" s="97"/>
      <c r="H297" s="97"/>
    </row>
    <row r="298" spans="2:8" ht="126" x14ac:dyDescent="0.25">
      <c r="B298" s="93" t="s">
        <v>85</v>
      </c>
      <c r="C298" s="90"/>
      <c r="D298" s="94"/>
      <c r="E298" s="94"/>
      <c r="F298" s="94"/>
      <c r="G298" s="94"/>
      <c r="H298" s="94"/>
    </row>
    <row r="299" spans="2:8" ht="47.25" x14ac:dyDescent="0.25">
      <c r="B299" s="98" t="s">
        <v>86</v>
      </c>
      <c r="C299" s="99"/>
      <c r="D299" s="100"/>
      <c r="E299" s="100"/>
      <c r="F299" s="100"/>
      <c r="G299" s="100"/>
      <c r="H299" s="100"/>
    </row>
    <row r="300" spans="2:8" ht="63" x14ac:dyDescent="0.25">
      <c r="B300" s="101" t="s">
        <v>87</v>
      </c>
      <c r="C300" s="99">
        <v>170</v>
      </c>
      <c r="D300" s="102">
        <f>D299</f>
        <v>0</v>
      </c>
      <c r="E300" s="102">
        <f>E299</f>
        <v>0</v>
      </c>
      <c r="F300" s="102">
        <f>F299</f>
        <v>0</v>
      </c>
      <c r="G300" s="102">
        <f>G299</f>
        <v>0</v>
      </c>
      <c r="H300" s="102">
        <f>H299</f>
        <v>0</v>
      </c>
    </row>
    <row r="301" spans="2:8" ht="78.75" x14ac:dyDescent="0.25">
      <c r="B301" s="103" t="s">
        <v>88</v>
      </c>
      <c r="C301" s="99">
        <v>180</v>
      </c>
      <c r="D301" s="104">
        <v>2.5</v>
      </c>
      <c r="E301" s="104">
        <v>2.48</v>
      </c>
      <c r="F301" s="104">
        <v>2.4500000000000002</v>
      </c>
      <c r="G301" s="104">
        <v>2.4300000000000002</v>
      </c>
      <c r="H301" s="104">
        <v>2.4</v>
      </c>
    </row>
    <row r="302" spans="2:8" ht="63" x14ac:dyDescent="0.25">
      <c r="B302" s="103" t="s">
        <v>89</v>
      </c>
      <c r="C302" s="99">
        <v>190</v>
      </c>
      <c r="D302" s="104">
        <v>0.15</v>
      </c>
      <c r="E302" s="104">
        <v>0.15</v>
      </c>
      <c r="F302" s="104">
        <v>0.14000000000000001</v>
      </c>
      <c r="G302" s="104">
        <v>0.13</v>
      </c>
      <c r="H302" s="104">
        <v>0.13</v>
      </c>
    </row>
    <row r="303" spans="2:8" ht="31.5" x14ac:dyDescent="0.25">
      <c r="B303" s="103" t="s">
        <v>90</v>
      </c>
      <c r="C303" s="99">
        <v>200</v>
      </c>
      <c r="D303" s="104">
        <v>0.02</v>
      </c>
      <c r="E303" s="104">
        <v>0.02</v>
      </c>
      <c r="F303" s="104">
        <v>0.02</v>
      </c>
      <c r="G303" s="104">
        <v>0.02</v>
      </c>
      <c r="H303" s="104">
        <v>0.02</v>
      </c>
    </row>
    <row r="304" spans="2:8" ht="31.5" x14ac:dyDescent="0.25">
      <c r="B304" s="103" t="s">
        <v>91</v>
      </c>
      <c r="C304" s="105">
        <v>210</v>
      </c>
      <c r="D304" s="104">
        <v>0.11</v>
      </c>
      <c r="E304" s="104">
        <v>0.1</v>
      </c>
      <c r="F304" s="104">
        <v>0.09</v>
      </c>
      <c r="G304" s="104">
        <v>0.08</v>
      </c>
      <c r="H304" s="104">
        <v>7.0000000000000007E-2</v>
      </c>
    </row>
    <row r="305" spans="2:8" ht="15.75" x14ac:dyDescent="0.25">
      <c r="B305" s="72" t="s">
        <v>92</v>
      </c>
      <c r="C305" s="69">
        <v>220</v>
      </c>
      <c r="D305" s="70">
        <f>D307+D308+D309+D310</f>
        <v>11.1</v>
      </c>
      <c r="E305" s="70">
        <f>E307+E308+E309+E310</f>
        <v>11.15</v>
      </c>
      <c r="F305" s="70">
        <f>F307+F308+F309+F310</f>
        <v>11.24</v>
      </c>
      <c r="G305" s="70">
        <f>G307+G308+G309+G310</f>
        <v>11.32</v>
      </c>
      <c r="H305" s="70">
        <f>H307+H308+H309+H310</f>
        <v>11.41</v>
      </c>
    </row>
    <row r="306" spans="2:8" ht="15.75" x14ac:dyDescent="0.25">
      <c r="B306" s="73" t="s">
        <v>93</v>
      </c>
      <c r="C306" s="67"/>
      <c r="D306" s="71"/>
      <c r="E306" s="71"/>
      <c r="F306" s="71"/>
      <c r="G306" s="71"/>
      <c r="H306" s="71"/>
    </row>
    <row r="307" spans="2:8" ht="47.25" x14ac:dyDescent="0.25">
      <c r="B307" s="74" t="s">
        <v>94</v>
      </c>
      <c r="C307" s="67">
        <v>230</v>
      </c>
      <c r="D307" s="68">
        <v>0.02</v>
      </c>
      <c r="E307" s="68">
        <v>0.03</v>
      </c>
      <c r="F307" s="68">
        <v>0.04</v>
      </c>
      <c r="G307" s="68">
        <v>0.05</v>
      </c>
      <c r="H307" s="68">
        <v>0.06</v>
      </c>
    </row>
    <row r="308" spans="2:8" ht="31.5" x14ac:dyDescent="0.25">
      <c r="B308" s="74" t="s">
        <v>95</v>
      </c>
      <c r="C308" s="67">
        <v>240</v>
      </c>
      <c r="D308" s="68">
        <v>1.73</v>
      </c>
      <c r="E308" s="68">
        <v>1.75</v>
      </c>
      <c r="F308" s="68">
        <v>1.81</v>
      </c>
      <c r="G308" s="68">
        <v>1.86</v>
      </c>
      <c r="H308" s="68">
        <v>1.92</v>
      </c>
    </row>
    <row r="309" spans="2:8" ht="47.25" x14ac:dyDescent="0.25">
      <c r="B309" s="74" t="s">
        <v>96</v>
      </c>
      <c r="C309" s="67">
        <v>250</v>
      </c>
      <c r="D309" s="68">
        <v>2.75</v>
      </c>
      <c r="E309" s="68">
        <v>2.76</v>
      </c>
      <c r="F309" s="68">
        <v>2.77</v>
      </c>
      <c r="G309" s="68">
        <v>2.78</v>
      </c>
      <c r="H309" s="68">
        <v>2.79</v>
      </c>
    </row>
    <row r="310" spans="2:8" ht="78.75" x14ac:dyDescent="0.25">
      <c r="B310" s="74" t="s">
        <v>97</v>
      </c>
      <c r="C310" s="67">
        <v>260</v>
      </c>
      <c r="D310" s="68">
        <v>6.6</v>
      </c>
      <c r="E310" s="68">
        <v>6.61</v>
      </c>
      <c r="F310" s="68">
        <v>6.62</v>
      </c>
      <c r="G310" s="68">
        <v>6.63</v>
      </c>
      <c r="H310" s="68">
        <v>6.64</v>
      </c>
    </row>
    <row r="311" spans="2:8" ht="63" x14ac:dyDescent="0.25">
      <c r="B311" s="75" t="s">
        <v>98</v>
      </c>
      <c r="C311" s="76">
        <v>270</v>
      </c>
      <c r="D311" s="77">
        <f>D300</f>
        <v>0</v>
      </c>
      <c r="E311" s="77">
        <f>E300</f>
        <v>0</v>
      </c>
      <c r="F311" s="77">
        <f>F300</f>
        <v>0</v>
      </c>
      <c r="G311" s="77">
        <f>G300</f>
        <v>0</v>
      </c>
      <c r="H311" s="77">
        <f>H300</f>
        <v>0</v>
      </c>
    </row>
    <row r="312" spans="2:8" ht="63" x14ac:dyDescent="0.25">
      <c r="B312" s="78" t="s">
        <v>99</v>
      </c>
      <c r="C312" s="79">
        <v>280</v>
      </c>
      <c r="D312" s="80">
        <f>D314+D315</f>
        <v>7.14</v>
      </c>
      <c r="E312" s="80">
        <f>E314+E315</f>
        <v>7.19</v>
      </c>
      <c r="F312" s="80">
        <f>F314+F315</f>
        <v>7.21</v>
      </c>
      <c r="G312" s="80">
        <f>G314+G315</f>
        <v>7.23</v>
      </c>
      <c r="H312" s="80">
        <f>H314+H315</f>
        <v>7.23</v>
      </c>
    </row>
    <row r="313" spans="2:8" ht="15.75" x14ac:dyDescent="0.25">
      <c r="B313" s="81" t="s">
        <v>100</v>
      </c>
      <c r="C313" s="82"/>
      <c r="D313" s="68">
        <v>0</v>
      </c>
      <c r="E313" s="68">
        <v>0</v>
      </c>
      <c r="F313" s="68">
        <v>0</v>
      </c>
      <c r="G313" s="68">
        <v>0</v>
      </c>
      <c r="H313" s="68">
        <v>0</v>
      </c>
    </row>
    <row r="314" spans="2:8" ht="78.75" x14ac:dyDescent="0.25">
      <c r="B314" s="81" t="s">
        <v>101</v>
      </c>
      <c r="C314" s="82">
        <v>290</v>
      </c>
      <c r="D314" s="68">
        <v>7.1</v>
      </c>
      <c r="E314" s="68">
        <v>7.15</v>
      </c>
      <c r="F314" s="68">
        <v>7.17</v>
      </c>
      <c r="G314" s="68">
        <v>7.19</v>
      </c>
      <c r="H314" s="68">
        <v>7.19</v>
      </c>
    </row>
    <row r="315" spans="2:8" ht="15.75" x14ac:dyDescent="0.25">
      <c r="B315" s="81" t="s">
        <v>102</v>
      </c>
      <c r="C315" s="82">
        <v>300</v>
      </c>
      <c r="D315" s="68">
        <v>0.04</v>
      </c>
      <c r="E315" s="68">
        <v>0.04</v>
      </c>
      <c r="F315" s="68">
        <v>0.04</v>
      </c>
      <c r="G315" s="68">
        <v>0.04</v>
      </c>
      <c r="H315" s="68">
        <v>0.04</v>
      </c>
    </row>
    <row r="316" spans="2:8" ht="15.75" x14ac:dyDescent="0.25">
      <c r="B316" s="81" t="s">
        <v>103</v>
      </c>
      <c r="C316" s="82">
        <v>310</v>
      </c>
      <c r="D316" s="68">
        <v>0.15</v>
      </c>
      <c r="E316" s="68">
        <v>0.14000000000000001</v>
      </c>
      <c r="F316" s="68">
        <v>0.13</v>
      </c>
      <c r="G316" s="68">
        <v>0.12</v>
      </c>
      <c r="H316" s="68">
        <v>0.11</v>
      </c>
    </row>
    <row r="317" spans="2:8" ht="15.75" x14ac:dyDescent="0.25">
      <c r="B317" s="81" t="s">
        <v>104</v>
      </c>
      <c r="C317" s="82">
        <v>320</v>
      </c>
      <c r="D317" s="68">
        <v>0.18</v>
      </c>
      <c r="E317" s="68">
        <v>0.19</v>
      </c>
      <c r="F317" s="68">
        <v>0.2</v>
      </c>
      <c r="G317" s="68">
        <v>0.21</v>
      </c>
      <c r="H317" s="68">
        <v>0.22</v>
      </c>
    </row>
    <row r="318" spans="2:8" ht="47.25" x14ac:dyDescent="0.25">
      <c r="B318" s="81" t="s">
        <v>105</v>
      </c>
      <c r="C318" s="82">
        <v>330</v>
      </c>
      <c r="D318" s="68">
        <v>0.04</v>
      </c>
      <c r="E318" s="68">
        <v>0.04</v>
      </c>
      <c r="F318" s="68">
        <v>0.04</v>
      </c>
      <c r="G318" s="68">
        <v>0.04</v>
      </c>
      <c r="H318" s="68">
        <v>0.04</v>
      </c>
    </row>
    <row r="319" spans="2:8" ht="78.75" x14ac:dyDescent="0.25">
      <c r="B319" s="81" t="s">
        <v>106</v>
      </c>
      <c r="C319" s="82">
        <v>340</v>
      </c>
      <c r="D319" s="68">
        <v>0.24</v>
      </c>
      <c r="E319" s="68">
        <v>0.25</v>
      </c>
      <c r="F319" s="68">
        <v>0.26</v>
      </c>
      <c r="G319" s="68">
        <v>0.27</v>
      </c>
      <c r="H319" s="68">
        <v>0.27</v>
      </c>
    </row>
    <row r="320" spans="2:8" ht="15.75" x14ac:dyDescent="0.25">
      <c r="B320" s="83" t="s">
        <v>107</v>
      </c>
      <c r="C320" s="84">
        <v>350</v>
      </c>
      <c r="D320" s="85">
        <v>0.28000000000000003</v>
      </c>
      <c r="E320" s="85">
        <v>0.27</v>
      </c>
      <c r="F320" s="85">
        <v>0.26</v>
      </c>
      <c r="G320" s="85">
        <v>0.25</v>
      </c>
      <c r="H320" s="85">
        <v>0.24</v>
      </c>
    </row>
    <row r="321" spans="2:8" ht="47.25" x14ac:dyDescent="0.25">
      <c r="B321" s="83" t="s">
        <v>108</v>
      </c>
      <c r="C321" s="82">
        <v>360</v>
      </c>
      <c r="D321" s="86">
        <v>1.76</v>
      </c>
      <c r="E321" s="86">
        <v>1.77</v>
      </c>
      <c r="F321" s="86">
        <v>1.78</v>
      </c>
      <c r="G321" s="86">
        <v>1.79</v>
      </c>
      <c r="H321" s="86">
        <v>1.8</v>
      </c>
    </row>
    <row r="322" spans="2:8" ht="15.75" x14ac:dyDescent="0.25">
      <c r="B322" s="83" t="s">
        <v>109</v>
      </c>
      <c r="C322" s="82">
        <v>370</v>
      </c>
      <c r="D322" s="68">
        <v>0.35</v>
      </c>
      <c r="E322" s="68">
        <v>0.45</v>
      </c>
      <c r="F322" s="68">
        <v>0.46</v>
      </c>
      <c r="G322" s="68">
        <v>0.47</v>
      </c>
      <c r="H322" s="68">
        <v>0.48</v>
      </c>
    </row>
    <row r="323" spans="2:8" ht="47.25" x14ac:dyDescent="0.25">
      <c r="B323" s="83" t="s">
        <v>110</v>
      </c>
      <c r="C323" s="82">
        <v>380</v>
      </c>
      <c r="D323" s="68">
        <v>0.12</v>
      </c>
      <c r="E323" s="68">
        <v>0.12</v>
      </c>
      <c r="F323" s="68">
        <v>0.13</v>
      </c>
      <c r="G323" s="68">
        <v>0.15</v>
      </c>
      <c r="H323" s="68">
        <v>0.16</v>
      </c>
    </row>
    <row r="324" spans="2:8" ht="31.5" x14ac:dyDescent="0.25">
      <c r="B324" s="81" t="s">
        <v>111</v>
      </c>
      <c r="C324" s="82">
        <v>390</v>
      </c>
      <c r="D324" s="68">
        <v>0.08</v>
      </c>
      <c r="E324" s="68">
        <v>7.0000000000000007E-2</v>
      </c>
      <c r="F324" s="68">
        <v>7.0000000000000007E-2</v>
      </c>
      <c r="G324" s="68">
        <v>7.0000000000000007E-2</v>
      </c>
      <c r="H324" s="68">
        <v>7.0000000000000007E-2</v>
      </c>
    </row>
    <row r="325" spans="2:8" ht="31.5" x14ac:dyDescent="0.25">
      <c r="B325" s="81" t="s">
        <v>112</v>
      </c>
      <c r="C325" s="82">
        <v>400</v>
      </c>
      <c r="D325" s="68">
        <v>0.05</v>
      </c>
      <c r="E325" s="68">
        <v>0.04</v>
      </c>
      <c r="F325" s="68">
        <v>0.03</v>
      </c>
      <c r="G325" s="68">
        <v>0.02</v>
      </c>
      <c r="H325" s="68">
        <v>0.01</v>
      </c>
    </row>
    <row r="326" spans="2:8" ht="31.5" x14ac:dyDescent="0.25">
      <c r="B326" s="81" t="s">
        <v>113</v>
      </c>
      <c r="C326" s="82">
        <v>410</v>
      </c>
      <c r="D326" s="68">
        <v>0.17</v>
      </c>
      <c r="E326" s="68">
        <v>0.14000000000000001</v>
      </c>
      <c r="F326" s="68">
        <v>0.13</v>
      </c>
      <c r="G326" s="68">
        <v>0.12</v>
      </c>
      <c r="H326" s="68">
        <v>0.11</v>
      </c>
    </row>
    <row r="327" spans="2:8" ht="47.25" x14ac:dyDescent="0.25">
      <c r="B327" s="81" t="s">
        <v>114</v>
      </c>
      <c r="C327" s="82">
        <v>420</v>
      </c>
      <c r="D327" s="68">
        <v>7.0000000000000007E-2</v>
      </c>
      <c r="E327" s="68">
        <v>7.0000000000000007E-2</v>
      </c>
      <c r="F327" s="68">
        <v>0.08</v>
      </c>
      <c r="G327" s="68">
        <v>0.08</v>
      </c>
      <c r="H327" s="68">
        <v>0.09</v>
      </c>
    </row>
    <row r="328" spans="2:8" ht="63" x14ac:dyDescent="0.25">
      <c r="B328" s="81" t="s">
        <v>115</v>
      </c>
      <c r="C328" s="82">
        <v>430</v>
      </c>
      <c r="D328" s="68">
        <v>0.03</v>
      </c>
      <c r="E328" s="68">
        <v>0.02</v>
      </c>
      <c r="F328" s="68">
        <v>0.01</v>
      </c>
      <c r="G328" s="68">
        <v>0.01</v>
      </c>
      <c r="H328" s="68">
        <v>0.01</v>
      </c>
    </row>
    <row r="329" spans="2:8" ht="63" x14ac:dyDescent="0.25">
      <c r="B329" s="81" t="s">
        <v>116</v>
      </c>
      <c r="C329" s="82">
        <v>440</v>
      </c>
      <c r="D329" s="68">
        <v>0.43</v>
      </c>
      <c r="E329" s="68">
        <v>0.39</v>
      </c>
      <c r="F329" s="68">
        <v>0.38</v>
      </c>
      <c r="G329" s="68">
        <v>0.37</v>
      </c>
      <c r="H329" s="68">
        <v>0.37</v>
      </c>
    </row>
    <row r="330" spans="2:8" ht="15.75" x14ac:dyDescent="0.25">
      <c r="B330" s="81" t="s">
        <v>117</v>
      </c>
      <c r="C330" s="82">
        <v>450</v>
      </c>
      <c r="D330" s="68">
        <v>0.74</v>
      </c>
      <c r="E330" s="68">
        <v>0.71</v>
      </c>
      <c r="F330" s="68">
        <v>0.69</v>
      </c>
      <c r="G330" s="68">
        <v>0.68</v>
      </c>
      <c r="H330" s="68">
        <v>0.67</v>
      </c>
    </row>
    <row r="331" spans="2:8" ht="47.25" x14ac:dyDescent="0.25">
      <c r="B331" s="81" t="s">
        <v>118</v>
      </c>
      <c r="C331" s="82">
        <v>460</v>
      </c>
      <c r="D331" s="68">
        <v>0.7</v>
      </c>
      <c r="E331" s="68">
        <v>0.69</v>
      </c>
      <c r="F331" s="68">
        <v>0.66</v>
      </c>
      <c r="G331" s="68">
        <v>0.66</v>
      </c>
      <c r="H331" s="68">
        <v>0.66</v>
      </c>
    </row>
    <row r="332" spans="2:8" ht="47.25" x14ac:dyDescent="0.25">
      <c r="B332" s="81" t="s">
        <v>119</v>
      </c>
      <c r="C332" s="82">
        <v>470</v>
      </c>
      <c r="D332" s="68">
        <v>0.15</v>
      </c>
      <c r="E332" s="68">
        <v>0.14000000000000001</v>
      </c>
      <c r="F332" s="68">
        <v>0.14000000000000001</v>
      </c>
      <c r="G332" s="68">
        <v>0.13</v>
      </c>
      <c r="H332" s="68">
        <v>0.13</v>
      </c>
    </row>
    <row r="333" spans="2:8" ht="31.5" x14ac:dyDescent="0.25">
      <c r="B333" s="81" t="s">
        <v>120</v>
      </c>
      <c r="C333" s="82">
        <v>480</v>
      </c>
      <c r="D333" s="68">
        <v>0.52</v>
      </c>
      <c r="E333" s="68">
        <v>0.54</v>
      </c>
      <c r="F333" s="68">
        <v>0.56000000000000005</v>
      </c>
      <c r="G333" s="68">
        <v>0.56999999999999995</v>
      </c>
      <c r="H333" s="68">
        <v>0.59</v>
      </c>
    </row>
    <row r="334" spans="2:8" ht="78.75" x14ac:dyDescent="0.25">
      <c r="B334" s="81" t="s">
        <v>121</v>
      </c>
      <c r="C334" s="82">
        <v>490</v>
      </c>
      <c r="D334" s="68">
        <v>0.37</v>
      </c>
      <c r="E334" s="68">
        <v>0.35</v>
      </c>
      <c r="F334" s="68">
        <v>0.39</v>
      </c>
      <c r="G334" s="68">
        <v>0.4</v>
      </c>
      <c r="H334" s="68">
        <v>0.42</v>
      </c>
    </row>
    <row r="335" spans="2:8" ht="47.25" x14ac:dyDescent="0.25">
      <c r="B335" s="87" t="s">
        <v>122</v>
      </c>
      <c r="C335" s="69">
        <v>500</v>
      </c>
      <c r="D335" s="88">
        <f>D311-D312-D316-D317-D318-D319-D320-D321-D322-D323-D324-D325-D326-D327-D328-D329-D330-D331-D332-D333-D334</f>
        <v>-13.569999999999997</v>
      </c>
      <c r="E335" s="88">
        <f>E311-E312-E316-E317-E318-E319-E320-E321-E322-E323-E324-E325-E326-E327-E328-E329-E330-E331-E332-E333-E334</f>
        <v>-13.58</v>
      </c>
      <c r="F335" s="88">
        <f>F311-F312-F316-F317-F318-F319-F320-F321-F322-F323-F324-F325-F326-F327-F328-F329-F330-F331-F332-F333-F334</f>
        <v>-13.610000000000003</v>
      </c>
      <c r="G335" s="88">
        <f>G311-G312-G316-G317-G318-G319-G320-G321-G322-G323-G324-G325-G326-G327-G328-G329-G330-G331-G332-G333-G334</f>
        <v>-13.64</v>
      </c>
      <c r="H335" s="88">
        <f>H311-H312-H316-H317-H318-H319-H320-H321-H322-H323-H324-H325-H326-H327-H328-H329-H330-H331-H332-H333-H334</f>
        <v>-13.680000000000001</v>
      </c>
    </row>
    <row r="336" spans="2:8" ht="47.25" x14ac:dyDescent="0.25">
      <c r="B336" s="89" t="s">
        <v>123</v>
      </c>
      <c r="C336" s="90">
        <v>510</v>
      </c>
      <c r="D336" s="92">
        <f>D299-D307-D309-D310</f>
        <v>-9.3699999999999992</v>
      </c>
      <c r="E336" s="92">
        <f>E299-E307-E309-E310</f>
        <v>-9.4</v>
      </c>
      <c r="F336" s="92">
        <f>F299-F307-F309-F310</f>
        <v>-9.43</v>
      </c>
      <c r="G336" s="92">
        <f>G299-G307-G309-G310</f>
        <v>-9.4599999999999991</v>
      </c>
      <c r="H336" s="92">
        <f>H299-H307-H309-H310</f>
        <v>-9.49</v>
      </c>
    </row>
    <row r="337" spans="2:8" ht="47.25" x14ac:dyDescent="0.25">
      <c r="B337" s="93" t="s">
        <v>124</v>
      </c>
      <c r="C337" s="90">
        <v>520</v>
      </c>
      <c r="D337" s="92" t="str">
        <f>IF(D281=0,"",100*D299/D281)</f>
        <v/>
      </c>
      <c r="E337" s="92" t="str">
        <f>IF(E281=0,"",100*E299/E281)</f>
        <v/>
      </c>
      <c r="F337" s="92" t="str">
        <f>IF(F281=0,"",100*F299/F281)</f>
        <v/>
      </c>
      <c r="G337" s="92" t="str">
        <f>IF(G281=0,"",100*G299/G281)</f>
        <v/>
      </c>
      <c r="H337" s="92" t="str">
        <f>IF(H281=0,"",100*H299/H281)</f>
        <v/>
      </c>
    </row>
    <row r="338" spans="2:8" ht="31.5" x14ac:dyDescent="0.25">
      <c r="B338" s="93" t="s">
        <v>125</v>
      </c>
      <c r="C338" s="90">
        <v>530</v>
      </c>
      <c r="D338" s="106">
        <v>0.36</v>
      </c>
      <c r="E338" s="107">
        <v>0.43</v>
      </c>
      <c r="F338" s="107">
        <v>0.43</v>
      </c>
      <c r="G338" s="107">
        <v>0.43</v>
      </c>
      <c r="H338" s="107">
        <v>0.43</v>
      </c>
    </row>
    <row r="339" spans="2:8" ht="78.75" x14ac:dyDescent="0.25">
      <c r="B339" s="93" t="s">
        <v>126</v>
      </c>
      <c r="C339" s="90">
        <v>540</v>
      </c>
      <c r="D339" s="108">
        <v>0.23</v>
      </c>
      <c r="E339" s="109" t="s">
        <v>127</v>
      </c>
      <c r="F339" s="109" t="s">
        <v>127</v>
      </c>
      <c r="G339" s="109" t="s">
        <v>127</v>
      </c>
      <c r="H339" s="109" t="s">
        <v>127</v>
      </c>
    </row>
    <row r="342" spans="2:8" ht="18.75" x14ac:dyDescent="0.3">
      <c r="B342" s="117" t="s">
        <v>132</v>
      </c>
      <c r="C342" s="117" t="s">
        <v>133</v>
      </c>
      <c r="D342" s="117" t="s">
        <v>134</v>
      </c>
    </row>
    <row r="343" spans="2:8" ht="63.75" thickBot="1" x14ac:dyDescent="0.3">
      <c r="B343" s="111" t="s">
        <v>128</v>
      </c>
      <c r="C343" s="112">
        <v>10.28</v>
      </c>
      <c r="D343" s="112">
        <v>10.74</v>
      </c>
    </row>
    <row r="344" spans="2:8" ht="74.25" customHeight="1" thickBot="1" x14ac:dyDescent="0.3">
      <c r="B344" s="113" t="s">
        <v>101</v>
      </c>
      <c r="C344" s="114">
        <v>7.1</v>
      </c>
      <c r="D344" s="114">
        <v>7.15</v>
      </c>
    </row>
    <row r="345" spans="2:8" ht="21" customHeight="1" thickBot="1" x14ac:dyDescent="0.3">
      <c r="B345" s="113" t="s">
        <v>102</v>
      </c>
      <c r="C345" s="114">
        <v>0.04</v>
      </c>
      <c r="D345" s="114">
        <v>0.04</v>
      </c>
    </row>
    <row r="346" spans="2:8" ht="21" customHeight="1" thickBot="1" x14ac:dyDescent="0.3">
      <c r="B346" s="113" t="s">
        <v>103</v>
      </c>
      <c r="C346" s="114">
        <v>0.15</v>
      </c>
      <c r="D346" s="114">
        <v>0.14000000000000001</v>
      </c>
    </row>
    <row r="347" spans="2:8" ht="26.25" customHeight="1" thickBot="1" x14ac:dyDescent="0.3">
      <c r="B347" s="113" t="s">
        <v>104</v>
      </c>
      <c r="C347" s="114">
        <v>0.18</v>
      </c>
      <c r="D347" s="114">
        <v>0.19</v>
      </c>
    </row>
    <row r="348" spans="2:8" ht="54.75" customHeight="1" thickBot="1" x14ac:dyDescent="0.3">
      <c r="B348" s="113" t="s">
        <v>105</v>
      </c>
      <c r="C348" s="114" t="s">
        <v>129</v>
      </c>
      <c r="D348" s="114">
        <v>0.04</v>
      </c>
    </row>
    <row r="349" spans="2:8" ht="76.5" customHeight="1" thickBot="1" x14ac:dyDescent="0.3">
      <c r="B349" s="113" t="s">
        <v>106</v>
      </c>
      <c r="C349" s="114" t="s">
        <v>130</v>
      </c>
      <c r="D349" s="114">
        <v>0.25</v>
      </c>
    </row>
    <row r="350" spans="2:8" ht="16.5" thickBot="1" x14ac:dyDescent="0.3">
      <c r="B350" s="115" t="s">
        <v>107</v>
      </c>
      <c r="C350" s="116">
        <v>0.28000000000000003</v>
      </c>
      <c r="D350" s="116">
        <v>0.27</v>
      </c>
    </row>
    <row r="351" spans="2:8" ht="56.25" customHeight="1" thickBot="1" x14ac:dyDescent="0.3">
      <c r="B351" s="115" t="s">
        <v>108</v>
      </c>
      <c r="C351" s="114">
        <v>1.76</v>
      </c>
      <c r="D351" s="114">
        <v>1.77</v>
      </c>
    </row>
    <row r="352" spans="2:8" ht="16.5" thickBot="1" x14ac:dyDescent="0.3">
      <c r="B352" s="115" t="s">
        <v>109</v>
      </c>
      <c r="C352" s="114">
        <v>0.35</v>
      </c>
      <c r="D352" s="114">
        <v>0.45</v>
      </c>
    </row>
    <row r="353" spans="2:4" ht="55.5" customHeight="1" thickBot="1" x14ac:dyDescent="0.3">
      <c r="B353" s="115" t="s">
        <v>110</v>
      </c>
      <c r="C353" s="114">
        <v>0.12</v>
      </c>
      <c r="D353" s="114">
        <v>0.12</v>
      </c>
    </row>
    <row r="354" spans="2:4" ht="36.75" customHeight="1" thickBot="1" x14ac:dyDescent="0.3">
      <c r="B354" s="113" t="s">
        <v>111</v>
      </c>
      <c r="C354" s="114">
        <v>0.08</v>
      </c>
      <c r="D354" s="114">
        <v>7.0000000000000007E-2</v>
      </c>
    </row>
    <row r="355" spans="2:4" ht="36.75" customHeight="1" thickBot="1" x14ac:dyDescent="0.3">
      <c r="B355" s="113" t="s">
        <v>112</v>
      </c>
      <c r="C355" s="114">
        <v>0.05</v>
      </c>
      <c r="D355" s="114">
        <v>0.04</v>
      </c>
    </row>
    <row r="356" spans="2:4" ht="45.75" customHeight="1" thickBot="1" x14ac:dyDescent="0.3">
      <c r="B356" s="113" t="s">
        <v>113</v>
      </c>
      <c r="C356" s="114">
        <v>0.17</v>
      </c>
      <c r="D356" s="114">
        <v>0.14000000000000001</v>
      </c>
    </row>
    <row r="357" spans="2:4" ht="39" customHeight="1" thickBot="1" x14ac:dyDescent="0.3">
      <c r="B357" s="113" t="s">
        <v>114</v>
      </c>
      <c r="C357" s="114" t="s">
        <v>131</v>
      </c>
      <c r="D357" s="114">
        <v>7.0000000000000007E-2</v>
      </c>
    </row>
  </sheetData>
  <mergeCells count="20">
    <mergeCell ref="B272:H272"/>
    <mergeCell ref="C273:H273"/>
    <mergeCell ref="C274:H274"/>
    <mergeCell ref="B276:B278"/>
    <mergeCell ref="C276:C278"/>
    <mergeCell ref="D276:D277"/>
    <mergeCell ref="E276:E277"/>
    <mergeCell ref="F276:H276"/>
    <mergeCell ref="B105:B106"/>
    <mergeCell ref="C105:C106"/>
    <mergeCell ref="B196:G196"/>
    <mergeCell ref="B197:G197"/>
    <mergeCell ref="B199:B200"/>
    <mergeCell ref="C199:C200"/>
    <mergeCell ref="B103:G103"/>
    <mergeCell ref="B3:G3"/>
    <mergeCell ref="B4:G4"/>
    <mergeCell ref="B6:B7"/>
    <mergeCell ref="C6:C7"/>
    <mergeCell ref="B102:G102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7" id="{BF7A79DD-D198-4180-9FC4-53361998BDD7}">
            <x14:iconSet custom="1">
              <x14:cfvo type="percent">
                <xm:f>0</xm:f>
              </x14:cfvo>
              <x14:cfvo type="formula">
                <xm:f>$G$202</xm:f>
              </x14:cfvo>
              <x14:cfvo type="formula" gte="0">
                <xm:f>$G$202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D122</xm:sqref>
        </x14:conditionalFormatting>
        <x14:conditionalFormatting xmlns:xm="http://schemas.microsoft.com/office/excel/2006/main">
          <x14:cfRule type="iconSet" priority="76" id="{5CF736A8-A3DB-4FEA-AAC8-15BAAB711D05}">
            <x14:iconSet custom="1">
              <x14:cfvo type="percent">
                <xm:f>0</xm:f>
              </x14:cfvo>
              <x14:cfvo type="formula">
                <xm:f>$H$202</xm:f>
              </x14:cfvo>
              <x14:cfvo type="formula" gte="0">
                <xm:f>$H$202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E122</xm:sqref>
        </x14:conditionalFormatting>
        <x14:conditionalFormatting xmlns:xm="http://schemas.microsoft.com/office/excel/2006/main">
          <x14:cfRule type="iconSet" priority="75" id="{6D4CE75B-0739-4B6B-BA0C-711898143464}">
            <x14:iconSet custom="1">
              <x14:cfvo type="percent">
                <xm:f>0</xm:f>
              </x14:cfvo>
              <x14:cfvo type="formula">
                <xm:f>$I$202</xm:f>
              </x14:cfvo>
              <x14:cfvo type="formula" gte="0">
                <xm:f>$I$202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F122</xm:sqref>
        </x14:conditionalFormatting>
        <x14:conditionalFormatting xmlns:xm="http://schemas.microsoft.com/office/excel/2006/main">
          <x14:cfRule type="iconSet" priority="71" id="{88DF8076-20C8-4E9B-97CE-D426190F7559}">
            <x14:iconSet custom="1">
              <x14:cfvo type="percent">
                <xm:f>0</xm:f>
              </x14:cfvo>
              <x14:cfvo type="formula">
                <xm:f>$G$108</xm:f>
              </x14:cfvo>
              <x14:cfvo type="formula" gte="0">
                <xm:f>$G$108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D28</xm:sqref>
        </x14:conditionalFormatting>
        <x14:conditionalFormatting xmlns:xm="http://schemas.microsoft.com/office/excel/2006/main">
          <x14:cfRule type="iconSet" priority="70" id="{3A4A29E8-C073-480E-B657-2345BA9FB9F7}">
            <x14:iconSet custom="1">
              <x14:cfvo type="percent">
                <xm:f>0</xm:f>
              </x14:cfvo>
              <x14:cfvo type="formula">
                <xm:f>$H$108</xm:f>
              </x14:cfvo>
              <x14:cfvo type="formula" gte="0">
                <xm:f>$H$108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E28</xm:sqref>
        </x14:conditionalFormatting>
        <x14:conditionalFormatting xmlns:xm="http://schemas.microsoft.com/office/excel/2006/main">
          <x14:cfRule type="iconSet" priority="69" id="{BEE37449-6AC4-4C76-ADDA-C8F2D7FAE3F5}">
            <x14:iconSet custom="1">
              <x14:cfvo type="percent">
                <xm:f>0</xm:f>
              </x14:cfvo>
              <x14:cfvo type="formula">
                <xm:f>$I$108</xm:f>
              </x14:cfvo>
              <x14:cfvo type="formula" gte="0">
                <xm:f>$I$108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F28</xm:sqref>
        </x14:conditionalFormatting>
        <x14:conditionalFormatting xmlns:xm="http://schemas.microsoft.com/office/excel/2006/main">
          <x14:cfRule type="iconSet" priority="65" id="{96C8E753-7703-481C-A8A6-553F6C6B66FA}">
            <x14:iconSet custom="1">
              <x14:cfvo type="percent">
                <xm:f>0</xm:f>
              </x14:cfvo>
              <x14:cfvo type="formula">
                <xm:f>$G$161</xm:f>
              </x14:cfvo>
              <x14:cfvo type="formula" gte="0">
                <xm:f>$G$161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D79</xm:sqref>
        </x14:conditionalFormatting>
        <x14:conditionalFormatting xmlns:xm="http://schemas.microsoft.com/office/excel/2006/main">
          <x14:cfRule type="iconSet" priority="64" id="{3D0B1817-D509-4DA1-9540-26611F11C1D9}">
            <x14:iconSet custom="1">
              <x14:cfvo type="percent">
                <xm:f>0</xm:f>
              </x14:cfvo>
              <x14:cfvo type="formula">
                <xm:f>$H$161</xm:f>
              </x14:cfvo>
              <x14:cfvo type="formula" gte="0">
                <xm:f>$H$161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E79</xm:sqref>
        </x14:conditionalFormatting>
        <x14:conditionalFormatting xmlns:xm="http://schemas.microsoft.com/office/excel/2006/main">
          <x14:cfRule type="iconSet" priority="63" id="{DB70B7A3-5D05-4EC1-85DC-A9CE95244345}">
            <x14:iconSet custom="1">
              <x14:cfvo type="percent">
                <xm:f>0</xm:f>
              </x14:cfvo>
              <x14:cfvo type="formula">
                <xm:f>$I$161</xm:f>
              </x14:cfvo>
              <x14:cfvo type="formula" gte="0">
                <xm:f>$I$161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F79</xm:sqref>
        </x14:conditionalFormatting>
        <x14:conditionalFormatting xmlns:xm="http://schemas.microsoft.com/office/excel/2006/main">
          <x14:cfRule type="iconSet" priority="59" id="{3205BD66-2066-4E9E-A84A-69D7CEDF5571}">
            <x14:iconSet custom="1">
              <x14:cfvo type="percent">
                <xm:f>0</xm:f>
              </x14:cfvo>
              <x14:cfvo type="formula">
                <xm:f>$G$103</xm:f>
              </x14:cfvo>
              <x14:cfvo type="formula" gte="0">
                <xm:f>$G$103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D20</xm:sqref>
        </x14:conditionalFormatting>
        <x14:conditionalFormatting xmlns:xm="http://schemas.microsoft.com/office/excel/2006/main">
          <x14:cfRule type="iconSet" priority="58" id="{4E95E028-EA34-4028-B416-1B1CC2BA83F8}">
            <x14:iconSet custom="1">
              <x14:cfvo type="percent">
                <xm:f>0</xm:f>
              </x14:cfvo>
              <x14:cfvo type="formula">
                <xm:f>$H$103</xm:f>
              </x14:cfvo>
              <x14:cfvo type="formula" gte="0">
                <xm:f>$H$103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E20</xm:sqref>
        </x14:conditionalFormatting>
        <x14:conditionalFormatting xmlns:xm="http://schemas.microsoft.com/office/excel/2006/main">
          <x14:cfRule type="iconSet" priority="57" id="{C15366C3-BA38-42B5-8F9E-32AD8086F0E2}">
            <x14:iconSet custom="1">
              <x14:cfvo type="percent">
                <xm:f>0</xm:f>
              </x14:cfvo>
              <x14:cfvo type="formula">
                <xm:f>$I$103</xm:f>
              </x14:cfvo>
              <x14:cfvo type="formula" gte="0">
                <xm:f>$I$103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F20</xm:sqref>
        </x14:conditionalFormatting>
        <x14:conditionalFormatting xmlns:xm="http://schemas.microsoft.com/office/excel/2006/main">
          <x14:cfRule type="iconSet" priority="56" id="{D21284A8-155C-4161-9BF1-14CA797727AB}">
            <x14:iconSet custom="1">
              <x14:cfvo type="percent">
                <xm:f>0</xm:f>
              </x14:cfvo>
              <x14:cfvo type="formula">
                <xm:f>$J$161</xm:f>
              </x14:cfvo>
              <x14:cfvo type="formula" gte="0">
                <xm:f>$J$161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G79</xm:sqref>
        </x14:conditionalFormatting>
        <x14:conditionalFormatting xmlns:xm="http://schemas.microsoft.com/office/excel/2006/main">
          <x14:cfRule type="iconSet" priority="55" id="{EC26AD29-BE55-450F-9BFE-BBE396032372}">
            <x14:iconSet custom="1">
              <x14:cfvo type="percent">
                <xm:f>0</xm:f>
              </x14:cfvo>
              <x14:cfvo type="formula">
                <xm:f>$J$108</xm:f>
              </x14:cfvo>
              <x14:cfvo type="formula" gte="0">
                <xm:f>$J$108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G28</xm:sqref>
        </x14:conditionalFormatting>
        <x14:conditionalFormatting xmlns:xm="http://schemas.microsoft.com/office/excel/2006/main">
          <x14:cfRule type="iconSet" priority="54" id="{46532D3D-930A-416A-85FA-5D8F2059A766}">
            <x14:iconSet custom="1">
              <x14:cfvo type="percent">
                <xm:f>0</xm:f>
              </x14:cfvo>
              <x14:cfvo type="formula">
                <xm:f>$J$103</xm:f>
              </x14:cfvo>
              <x14:cfvo type="formula" gte="0">
                <xm:f>$J$103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G20</xm:sqref>
        </x14:conditionalFormatting>
        <x14:conditionalFormatting xmlns:xm="http://schemas.microsoft.com/office/excel/2006/main">
          <x14:cfRule type="iconSet" priority="53" id="{4FF1F13A-E23B-488F-B064-4C2ACFB904E8}">
            <x14:iconSet custom="1">
              <x14:cfvo type="percent">
                <xm:f>0</xm:f>
              </x14:cfvo>
              <x14:cfvo type="formula">
                <xm:f>$J$202</xm:f>
              </x14:cfvo>
              <x14:cfvo type="formula" gte="0">
                <xm:f>$J$202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G122</xm:sqref>
        </x14:conditionalFormatting>
        <x14:conditionalFormatting xmlns:xm="http://schemas.microsoft.com/office/excel/2006/main">
          <x14:cfRule type="iconSet" priority="52" id="{B7BD8944-3F8B-44A7-8FBA-2BAA197B611D}">
            <x14:iconSet custom="1">
              <x14:cfvo type="percent">
                <xm:f>0</xm:f>
              </x14:cfvo>
              <x14:cfvo type="formula">
                <xm:f>$J$255</xm:f>
              </x14:cfvo>
              <x14:cfvo type="formula" gte="0">
                <xm:f>$J$255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G173</xm:sqref>
        </x14:conditionalFormatting>
        <x14:conditionalFormatting xmlns:xm="http://schemas.microsoft.com/office/excel/2006/main">
          <x14:cfRule type="iconSet" priority="84" id="{5905A571-4E7C-4ADF-86A5-9ACD5A3D94DB}">
            <x14:iconSet iconSet="3Symbols" custom="1">
              <x14:cfvo type="percent">
                <xm:f>0</xm:f>
              </x14:cfvo>
              <x14:cfvo type="formula">
                <xm:f>$G$90</xm:f>
              </x14:cfvo>
              <x14:cfvo type="formula" gte="0">
                <xm:f>$G$90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D7</xm:sqref>
        </x14:conditionalFormatting>
        <x14:conditionalFormatting xmlns:xm="http://schemas.microsoft.com/office/excel/2006/main">
          <x14:cfRule type="iconSet" priority="85" id="{2F12DF83-5BFB-46E4-A1DD-3796CC8F27E5}">
            <x14:iconSet iconSet="3Symbols" custom="1">
              <x14:cfvo type="percent">
                <xm:f>0</xm:f>
              </x14:cfvo>
              <x14:cfvo type="formula">
                <xm:f>$H$90</xm:f>
              </x14:cfvo>
              <x14:cfvo type="formula" gte="0">
                <xm:f>$H$90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E7</xm:sqref>
        </x14:conditionalFormatting>
        <x14:conditionalFormatting xmlns:xm="http://schemas.microsoft.com/office/excel/2006/main">
          <x14:cfRule type="iconSet" priority="86" id="{B982BAC8-C3E3-4A52-9679-89D3EE272519}">
            <x14:iconSet iconSet="3Symbols" custom="1">
              <x14:cfvo type="percent">
                <xm:f>0</xm:f>
              </x14:cfvo>
              <x14:cfvo type="formula">
                <xm:f>$I$90</xm:f>
              </x14:cfvo>
              <x14:cfvo type="formula" gte="0">
                <xm:f>$I$90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F7</xm:sqref>
        </x14:conditionalFormatting>
        <x14:conditionalFormatting xmlns:xm="http://schemas.microsoft.com/office/excel/2006/main">
          <x14:cfRule type="iconSet" priority="87" id="{2F656181-FD34-4D58-85DE-BF6F4DE07E3D}">
            <x14:iconSet iconSet="3Symbols" custom="1">
              <x14:cfvo type="percent">
                <xm:f>0</xm:f>
              </x14:cfvo>
              <x14:cfvo type="formula">
                <xm:f>$J$90</xm:f>
              </x14:cfvo>
              <x14:cfvo type="formula" gte="0">
                <xm:f>$J$90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G7</xm:sqref>
        </x14:conditionalFormatting>
        <x14:conditionalFormatting xmlns:xm="http://schemas.microsoft.com/office/excel/2006/main">
          <x14:cfRule type="iconSet" priority="3" id="{0F3DF6A6-A14C-438A-8928-1D51D12D9D72}">
            <x14:iconSet iconSet="3Symbols2" custom="1">
              <x14:cfvo type="percent">
                <xm:f>0</xm:f>
              </x14:cfvo>
              <x14:cfvo type="formula">
                <xm:f>$G$255</xm:f>
              </x14:cfvo>
              <x14:cfvo type="formula" gte="0">
                <xm:f>$G$255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D173</xm:sqref>
        </x14:conditionalFormatting>
        <x14:conditionalFormatting xmlns:xm="http://schemas.microsoft.com/office/excel/2006/main">
          <x14:cfRule type="iconSet" priority="2" id="{1060F592-94AA-4F9D-89CE-22B4178DCAB9}">
            <x14:iconSet iconSet="3Symbols2" custom="1">
              <x14:cfvo type="percent">
                <xm:f>0</xm:f>
              </x14:cfvo>
              <x14:cfvo type="formula">
                <xm:f>$H$255</xm:f>
              </x14:cfvo>
              <x14:cfvo type="formula" gte="0">
                <xm:f>$H$255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E173</xm:sqref>
        </x14:conditionalFormatting>
        <x14:conditionalFormatting xmlns:xm="http://schemas.microsoft.com/office/excel/2006/main">
          <x14:cfRule type="iconSet" priority="1" id="{5818F21B-60F3-4EF1-AAD7-9A2AE50B8545}">
            <x14:iconSet iconSet="3Symbols2" custom="1">
              <x14:cfvo type="percent">
                <xm:f>0</xm:f>
              </x14:cfvo>
              <x14:cfvo type="formula">
                <xm:f>$I$255</xm:f>
              </x14:cfvo>
              <x14:cfvo type="formula" gte="0">
                <xm:f>$I$255</xm:f>
              </x14:cfvo>
              <x14:cfIcon iconSet="3Symbols2" iconId="1"/>
              <x14:cfIcon iconSet="3Symbols2" iconId="2"/>
              <x14:cfIcon iconSet="3Symbols2" iconId="1"/>
            </x14:iconSet>
          </x14:cfRule>
          <xm:sqref>F173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16CB-1B27-4B46-B7BB-40C29E483008}">
  <dimension ref="A2:B17"/>
  <sheetViews>
    <sheetView tabSelected="1" workbookViewId="0">
      <selection activeCell="A2" sqref="A2:B2"/>
    </sheetView>
  </sheetViews>
  <sheetFormatPr defaultRowHeight="15" x14ac:dyDescent="0.25"/>
  <cols>
    <col min="1" max="1" width="65.140625" customWidth="1"/>
    <col min="2" max="2" width="62.140625" customWidth="1"/>
  </cols>
  <sheetData>
    <row r="2" spans="1:2" ht="49.5" customHeight="1" thickBot="1" x14ac:dyDescent="0.35">
      <c r="A2" s="141" t="s">
        <v>136</v>
      </c>
      <c r="B2" s="142"/>
    </row>
    <row r="3" spans="1:2" ht="32.25" thickBot="1" x14ac:dyDescent="0.3">
      <c r="A3" s="119" t="s">
        <v>101</v>
      </c>
      <c r="B3" s="122">
        <v>7.16</v>
      </c>
    </row>
    <row r="4" spans="1:2" ht="16.5" thickBot="1" x14ac:dyDescent="0.3">
      <c r="A4" s="113" t="s">
        <v>102</v>
      </c>
      <c r="B4" s="123">
        <v>0.04</v>
      </c>
    </row>
    <row r="5" spans="1:2" ht="16.5" thickBot="1" x14ac:dyDescent="0.3">
      <c r="A5" s="113" t="s">
        <v>103</v>
      </c>
      <c r="B5" s="123">
        <v>0.13</v>
      </c>
    </row>
    <row r="6" spans="1:2" ht="16.5" thickBot="1" x14ac:dyDescent="0.3">
      <c r="A6" s="113" t="s">
        <v>104</v>
      </c>
      <c r="B6" s="123">
        <v>0.19</v>
      </c>
    </row>
    <row r="7" spans="1:2" ht="32.25" thickBot="1" x14ac:dyDescent="0.3">
      <c r="A7" s="113" t="s">
        <v>105</v>
      </c>
      <c r="B7" s="123">
        <v>0.04</v>
      </c>
    </row>
    <row r="8" spans="1:2" ht="48" thickBot="1" x14ac:dyDescent="0.3">
      <c r="A8" s="113" t="s">
        <v>106</v>
      </c>
      <c r="B8" s="123">
        <v>0.26</v>
      </c>
    </row>
    <row r="9" spans="1:2" ht="16.5" thickBot="1" x14ac:dyDescent="0.3">
      <c r="A9" s="115" t="s">
        <v>107</v>
      </c>
      <c r="B9" s="124">
        <v>0.27</v>
      </c>
    </row>
    <row r="10" spans="1:2" ht="32.25" thickBot="1" x14ac:dyDescent="0.3">
      <c r="A10" s="115" t="s">
        <v>108</v>
      </c>
      <c r="B10" s="123">
        <v>1.78</v>
      </c>
    </row>
    <row r="11" spans="1:2" ht="16.5" thickBot="1" x14ac:dyDescent="0.3">
      <c r="A11" s="115" t="s">
        <v>109</v>
      </c>
      <c r="B11" s="123">
        <v>0.46</v>
      </c>
    </row>
    <row r="12" spans="1:2" ht="32.25" thickBot="1" x14ac:dyDescent="0.3">
      <c r="A12" s="115" t="s">
        <v>110</v>
      </c>
      <c r="B12" s="123">
        <v>0.12</v>
      </c>
    </row>
    <row r="13" spans="1:2" ht="16.5" thickBot="1" x14ac:dyDescent="0.3">
      <c r="A13" s="113" t="s">
        <v>111</v>
      </c>
      <c r="B13" s="123">
        <v>7.0000000000000007E-2</v>
      </c>
    </row>
    <row r="14" spans="1:2" ht="16.5" thickBot="1" x14ac:dyDescent="0.3">
      <c r="A14" s="113" t="s">
        <v>112</v>
      </c>
      <c r="B14" s="123">
        <v>0.04</v>
      </c>
    </row>
    <row r="15" spans="1:2" ht="16.5" thickBot="1" x14ac:dyDescent="0.3">
      <c r="A15" s="113" t="s">
        <v>113</v>
      </c>
      <c r="B15" s="123">
        <v>0.13</v>
      </c>
    </row>
    <row r="16" spans="1:2" ht="15.75" x14ac:dyDescent="0.25">
      <c r="A16" s="118" t="s">
        <v>114</v>
      </c>
      <c r="B16" s="125">
        <v>7.0000000000000007E-2</v>
      </c>
    </row>
    <row r="17" spans="1:2" ht="16.5" thickBot="1" x14ac:dyDescent="0.3">
      <c r="A17" s="120" t="s">
        <v>135</v>
      </c>
      <c r="B17" s="121">
        <f>SUM(B3:B16)</f>
        <v>10.76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Брызгалина Ирина</dc:creator>
  <cp:lastModifiedBy>Брызгалина Ирина</cp:lastModifiedBy>
  <dcterms:created xsi:type="dcterms:W3CDTF">2025-01-21T07:24:44Z</dcterms:created>
  <dcterms:modified xsi:type="dcterms:W3CDTF">2025-12-03T08:45:07Z</dcterms:modified>
</cp:coreProperties>
</file>